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64" windowHeight="6155" tabRatio="500" firstSheet="4" activeTab="14"/>
  </bookViews>
  <sheets>
    <sheet name="B18-2014" sheetId="4" state="hidden" r:id="rId1"/>
    <sheet name="B18" sheetId="38" r:id="rId2"/>
    <sheet name="B15" sheetId="22" r:id="rId3"/>
    <sheet name="B15-2014" sheetId="5" state="hidden" r:id="rId4"/>
    <sheet name="B13" sheetId="23" r:id="rId5"/>
    <sheet name="B13-2014" sheetId="6" state="hidden" r:id="rId6"/>
    <sheet name="B11" sheetId="32" r:id="rId7"/>
    <sheet name="G18" sheetId="21" r:id="rId8"/>
    <sheet name="G18-2014" sheetId="7" state="hidden" r:id="rId9"/>
    <sheet name="G15" sheetId="24" r:id="rId10"/>
    <sheet name="G15-2014" sheetId="8" state="hidden" r:id="rId11"/>
    <sheet name="G13" sheetId="25" r:id="rId12"/>
    <sheet name="G13-2014" sheetId="9" state="hidden" r:id="rId13"/>
    <sheet name="G11" sheetId="35" r:id="rId14"/>
    <sheet name="Senior" sheetId="36" r:id="rId15"/>
    <sheet name="Vets" sheetId="37" r:id="rId16"/>
    <sheet name="Int Dis" sheetId="40" r:id="rId17"/>
    <sheet name="U21" sheetId="39" r:id="rId18"/>
    <sheet name="Points &amp; Equals formulas" sheetId="31" r:id="rId19"/>
    <sheet name="B18 old" sheetId="20" state="hidden" r:id="rId20"/>
  </sheets>
  <externalReferences>
    <externalReference r:id="rId21"/>
    <externalReference r:id="rId22"/>
  </externalReferences>
  <definedNames>
    <definedName name="_xlnm._FilterDatabase" localSheetId="5" hidden="1">'B13-2014'!$G$1:$G$28</definedName>
    <definedName name="_xlnm._FilterDatabase" localSheetId="3" hidden="1">'B15-2014'!$G$1:$G$37</definedName>
    <definedName name="_xlnm._FilterDatabase" localSheetId="0" hidden="1">'B18-2014'!$D$1:$D$42</definedName>
    <definedName name="All_Names" localSheetId="1">#REF!</definedName>
    <definedName name="All_Names" localSheetId="14">#REF!</definedName>
    <definedName name="All_Names" localSheetId="17">#REF!</definedName>
    <definedName name="All_Names" localSheetId="15">#REF!</definedName>
    <definedName name="All_Names">#REF!</definedName>
    <definedName name="B13Ranking" localSheetId="6">Table1367[[Name]:[Column1]]</definedName>
    <definedName name="B13Ranking" localSheetId="1">Table1367[[Name]:[Column1]]</definedName>
    <definedName name="B13Ranking" localSheetId="13">Table1367[[Name]:[Column1]]</definedName>
    <definedName name="B13Ranking" localSheetId="11">Table1367[[Name]:[Column1]]</definedName>
    <definedName name="B13Ranking" localSheetId="9">Table1367[[Name]:[Column1]]</definedName>
    <definedName name="B13Ranking" localSheetId="14">Table1367[[Name]:[Column1]]</definedName>
    <definedName name="B13Ranking" localSheetId="17">Table1367[[Name]:[Column1]]</definedName>
    <definedName name="B13Ranking" localSheetId="15">Table1367[[Name]:[Column1]]</definedName>
    <definedName name="B13Ranking">Table1367[[Name]:[Column1]]</definedName>
    <definedName name="B15Ranking" localSheetId="6">Table136[[Name]:[Column1]]</definedName>
    <definedName name="B15Ranking" localSheetId="1">Table136[[Name]:[Column1]]</definedName>
    <definedName name="B15Ranking" localSheetId="13">Table136[[Name]:[Column1]]</definedName>
    <definedName name="B15Ranking" localSheetId="11">Table136[[Name]:[Column1]]</definedName>
    <definedName name="B15Ranking" localSheetId="9">Table136[[Name]:[Column1]]</definedName>
    <definedName name="B15Ranking" localSheetId="14">Table136[[Name]:[Column1]]</definedName>
    <definedName name="B15Ranking" localSheetId="17">Table136[[Name]:[Column1]]</definedName>
    <definedName name="B15Ranking" localSheetId="15">Table136[[Name]:[Column1]]</definedName>
    <definedName name="B15Ranking">Table136[[Name]:[Column1]]</definedName>
    <definedName name="B18Ranking" localSheetId="6">Table13[[Name]:[Column1]]</definedName>
    <definedName name="B18Ranking" localSheetId="4">Table13[[Name]:[Column1]]</definedName>
    <definedName name="B18Ranking" localSheetId="2">Table13[[Name]:[Column1]]</definedName>
    <definedName name="B18Ranking" localSheetId="1">Table13[[Name]:[Column1]]</definedName>
    <definedName name="B18Ranking" localSheetId="13">Table13[[Name]:[Column1]]</definedName>
    <definedName name="B18Ranking" localSheetId="11">Table13[[Name]:[Column1]]</definedName>
    <definedName name="B18Ranking" localSheetId="9">Table13[[Name]:[Column1]]</definedName>
    <definedName name="B18Ranking" localSheetId="7">Table13[[Name]:[Column1]]</definedName>
    <definedName name="B18Ranking" localSheetId="14">Table13[[Name]:[Column1]]</definedName>
    <definedName name="B18Ranking" localSheetId="17">Table13[[Name]:[Column1]]</definedName>
    <definedName name="B18Ranking" localSheetId="15">Table13[[Name]:[Column1]]</definedName>
    <definedName name="B18Ranking">Table13[[Name]:[Column1]]</definedName>
    <definedName name="Clubs_List" localSheetId="1">#REF!</definedName>
    <definedName name="Clubs_List" localSheetId="14">#REF!</definedName>
    <definedName name="Clubs_List" localSheetId="17">#REF!</definedName>
    <definedName name="Clubs_List" localSheetId="15">#REF!</definedName>
    <definedName name="Clubs_List">#REF!</definedName>
    <definedName name="ET">[1]Players!$E$2</definedName>
    <definedName name="Excel_BuiltIn__FilterDatabase_4" localSheetId="6">#REF!</definedName>
    <definedName name="Excel_BuiltIn__FilterDatabase_4" localSheetId="1">#REF!</definedName>
    <definedName name="Excel_BuiltIn__FilterDatabase_4" localSheetId="13">#REF!</definedName>
    <definedName name="Excel_BuiltIn__FilterDatabase_4" localSheetId="14">#REF!</definedName>
    <definedName name="Excel_BuiltIn__FilterDatabase_4" localSheetId="17">#REF!</definedName>
    <definedName name="Excel_BuiltIn__FilterDatabase_4" localSheetId="15">#REF!</definedName>
    <definedName name="Excel_BuiltIn__FilterDatabase_4">#REF!</definedName>
    <definedName name="G13Ranking" localSheetId="6">Table13589[[Name]:[Column1]]</definedName>
    <definedName name="G13Ranking" localSheetId="1">Table13589[[Name]:[Column1]]</definedName>
    <definedName name="G13Ranking" localSheetId="13">Table13589[[Name]:[Column1]]</definedName>
    <definedName name="G13Ranking" localSheetId="14">Table13589[[Name]:[Column1]]</definedName>
    <definedName name="G13Ranking" localSheetId="17">Table13589[[Name]:[Column1]]</definedName>
    <definedName name="G13Ranking" localSheetId="15">Table13589[[Name]:[Column1]]</definedName>
    <definedName name="G13Ranking">Table13589[[Name]:[Column1]]</definedName>
    <definedName name="G15Ranking" localSheetId="6">Table1358[[Name]:[Column1]]</definedName>
    <definedName name="G15Ranking" localSheetId="1">Table1358[[Name]:[Column1]]</definedName>
    <definedName name="G15Ranking" localSheetId="13">Table1358[[Name]:[Column1]]</definedName>
    <definedName name="G15Ranking" localSheetId="11">Table1358[[Name]:[Column1]]</definedName>
    <definedName name="G15Ranking" localSheetId="14">Table1358[[Name]:[Column1]]</definedName>
    <definedName name="G15Ranking" localSheetId="17">Table1358[[Name]:[Column1]]</definedName>
    <definedName name="G15Ranking" localSheetId="15">Table1358[[Name]:[Column1]]</definedName>
    <definedName name="G15Ranking">Table1358[[Name]:[Column1]]</definedName>
    <definedName name="G18Ranking" localSheetId="6">Table135[[Name]:[Column1]]</definedName>
    <definedName name="G18Ranking" localSheetId="4">Table135[[Name]:[Column1]]</definedName>
    <definedName name="G18Ranking" localSheetId="2">Table135[[Name]:[Column1]]</definedName>
    <definedName name="G18Ranking" localSheetId="1">Table135[[Name]:[Column1]]</definedName>
    <definedName name="G18Ranking" localSheetId="13">Table135[[Name]:[Column1]]</definedName>
    <definedName name="G18Ranking" localSheetId="11">Table135[[Name]:[Column1]]</definedName>
    <definedName name="G18Ranking" localSheetId="9">Table135[[Name]:[Column1]]</definedName>
    <definedName name="G18Ranking" localSheetId="14">Table135[[Name]:[Column1]]</definedName>
    <definedName name="G18Ranking" localSheetId="17">Table135[[Name]:[Column1]]</definedName>
    <definedName name="G18Ranking" localSheetId="15">Table135[[Name]:[Column1]]</definedName>
    <definedName name="G18Ranking">Table135[[Name]:[Column1]]</definedName>
    <definedName name="_xlnm.Print_Area" localSheetId="6">'B11'!$A$1:$M$56</definedName>
    <definedName name="_xlnm.Print_Area" localSheetId="4">'B13'!$A$1:$M$59</definedName>
    <definedName name="_xlnm.Print_Area" localSheetId="5">'B13-2014'!$A$1:$K$36</definedName>
    <definedName name="_xlnm.Print_Area" localSheetId="2">'B15'!$A$1:$M$45</definedName>
    <definedName name="_xlnm.Print_Area" localSheetId="3">'B15-2014'!$A$1:$K$46</definedName>
    <definedName name="_xlnm.Print_Area" localSheetId="1">'B18'!$A$1:$M$27</definedName>
    <definedName name="_xlnm.Print_Area" localSheetId="19">'B18 old'!$A$1:$M$26</definedName>
    <definedName name="_xlnm.Print_Area" localSheetId="0">'B18-2014'!$A$1:$K$53</definedName>
    <definedName name="_xlnm.Print_Area" localSheetId="13">'G11'!$A$1:$M$11</definedName>
    <definedName name="_xlnm.Print_Area" localSheetId="11">'G13'!$A$1:$M$21</definedName>
    <definedName name="_xlnm.Print_Area" localSheetId="12">'G13-2014'!$A$1:$L$24</definedName>
    <definedName name="_xlnm.Print_Area" localSheetId="9">'G15'!$A$1:$M$17</definedName>
    <definedName name="_xlnm.Print_Area" localSheetId="10">'G15-2014'!$A$1:$K$29</definedName>
    <definedName name="_xlnm.Print_Area" localSheetId="7">'G18'!$A$1:$M$13</definedName>
    <definedName name="_xlnm.Print_Area" localSheetId="8">'G18-2014'!$A$1:$J$32</definedName>
    <definedName name="_xlnm.Print_Area" localSheetId="14">Senior!$A$1:$M$63</definedName>
    <definedName name="_xlnm.Print_Area" localSheetId="17">'U21'!$A$1:$M$26</definedName>
    <definedName name="_xlnm.Print_Area" localSheetId="15">Vets!$A$1:$M$26</definedName>
    <definedName name="Seeding_Column" localSheetId="6">#REF!</definedName>
    <definedName name="Seeding_Column" localSheetId="4">#REF!</definedName>
    <definedName name="Seeding_Column" localSheetId="2">#REF!</definedName>
    <definedName name="Seeding_Column" localSheetId="1">#REF!</definedName>
    <definedName name="Seeding_Column" localSheetId="13">#REF!</definedName>
    <definedName name="Seeding_Column" localSheetId="11">#REF!</definedName>
    <definedName name="Seeding_Column" localSheetId="9">#REF!</definedName>
    <definedName name="Seeding_Column" localSheetId="7">#REF!</definedName>
    <definedName name="U21F" localSheetId="1">#REF!</definedName>
    <definedName name="U21F" localSheetId="14">#REF!</definedName>
    <definedName name="U21F" localSheetId="17">#REF!</definedName>
    <definedName name="U21F" localSheetId="15">#REF!</definedName>
    <definedName name="U21F">#REF!</definedName>
    <definedName name="U21M" localSheetId="1">#REF!</definedName>
    <definedName name="U21M" localSheetId="14">#REF!</definedName>
    <definedName name="U21M" localSheetId="17">#REF!</definedName>
    <definedName name="U21M" localSheetId="15">#REF!</definedName>
    <definedName name="U21M">#REF!</definedName>
    <definedName name="All_Names" localSheetId="16">#REF!</definedName>
    <definedName name="B13Ranking" localSheetId="16">Table1367[[Name]:[Column1]]</definedName>
    <definedName name="B15Ranking" localSheetId="16">Table136[[Name]:[Column1]]</definedName>
    <definedName name="B18Ranking" localSheetId="16">Table13[[Name]:[Column1]]</definedName>
    <definedName name="Clubs_List" localSheetId="16">#REF!</definedName>
    <definedName name="Excel_BuiltIn__FilterDatabase_4" localSheetId="16">#REF!</definedName>
    <definedName name="G13Ranking" localSheetId="16">Table13589[[Name]:[Column1]]</definedName>
    <definedName name="G15Ranking" localSheetId="16">Table1358[[Name]:[Column1]]</definedName>
    <definedName name="G18Ranking" localSheetId="16">Table135[[Name]:[Column1]]</definedName>
    <definedName name="_xlnm.Print_Area" localSheetId="16">'Int Dis'!$A$1:$M$63</definedName>
    <definedName name="U21F" localSheetId="16">#REF!</definedName>
    <definedName name="U21M" localSheetId="16">#REF!</definedName>
    <definedName name="Event_Type">'[2]Scoresheets (4)'!$E$2</definedName>
    <definedName name="solver_opt" localSheetId="7" hidden="1">'G18'!$D$15</definedName>
    <definedName name="solver_typ" localSheetId="7" hidden="1">1</definedName>
    <definedName name="solver_val" localSheetId="7" hidden="1">0</definedName>
    <definedName name="solver_neg" localSheetId="7" hidden="1">1</definedName>
    <definedName name="solver_num" localSheetId="7" hidden="1">0</definedName>
    <definedName name="solver_lin" localSheetId="7" hidden="1">0</definedName>
    <definedName name="solver_eng" localSheetId="7" hidden="1">1</definedName>
    <definedName name="solver_ver" localSheetId="7" hidden="1">3</definedName>
  </definedNames>
  <calcPr calcId="144525" concurrentCalc="0"/>
</workbook>
</file>

<file path=xl/sharedStrings.xml><?xml version="1.0" encoding="utf-8"?>
<sst xmlns="http://schemas.openxmlformats.org/spreadsheetml/2006/main" count="398">
  <si>
    <t>Under 17 Boys</t>
  </si>
  <si>
    <t>Name</t>
  </si>
  <si>
    <t>Prov.</t>
  </si>
  <si>
    <t>IJC</t>
  </si>
  <si>
    <t>UJO</t>
  </si>
  <si>
    <t>MJO</t>
  </si>
  <si>
    <t>CJO</t>
  </si>
  <si>
    <t>IJNC</t>
  </si>
  <si>
    <t>Challenger</t>
  </si>
  <si>
    <t>Total</t>
  </si>
  <si>
    <t>Column1</t>
  </si>
  <si>
    <t>Rank</t>
  </si>
  <si>
    <t>20% Carry</t>
  </si>
  <si>
    <t>20% Carry2</t>
  </si>
  <si>
    <t>Column3</t>
  </si>
  <si>
    <t>Column4</t>
  </si>
  <si>
    <t xml:space="preserve">Ryan    Farrell      </t>
  </si>
  <si>
    <t>L</t>
  </si>
  <si>
    <t>E</t>
  </si>
  <si>
    <t xml:space="preserve">Zak    Wilson    </t>
  </si>
  <si>
    <t>U</t>
  </si>
  <si>
    <t>Tom Davis</t>
  </si>
  <si>
    <t>Ryan McConkey</t>
  </si>
  <si>
    <t>Li ShiZhao</t>
  </si>
  <si>
    <t>Conor Mullally</t>
  </si>
  <si>
    <t>Colm Murphy</t>
  </si>
  <si>
    <t>M</t>
  </si>
  <si>
    <t>Alan Walsh</t>
  </si>
  <si>
    <t>Evin McGovern</t>
  </si>
  <si>
    <t>Brian Dunleavy</t>
  </si>
  <si>
    <t>C</t>
  </si>
  <si>
    <t>Geoffrey O'Connor</t>
  </si>
  <si>
    <t>Eric Shekleton</t>
  </si>
  <si>
    <t>Luke Dempsey</t>
  </si>
  <si>
    <t>James Joyce</t>
  </si>
  <si>
    <t>Kris Foster</t>
  </si>
  <si>
    <t>Oisin O'Rourke</t>
  </si>
  <si>
    <t>Conor Gallagher</t>
  </si>
  <si>
    <t>Donie Mullally</t>
  </si>
  <si>
    <t>Ciaran Kelly</t>
  </si>
  <si>
    <t>Dylan Scott</t>
  </si>
  <si>
    <t>Andrew Campbell</t>
  </si>
  <si>
    <t>Charlie Fitzgerald</t>
  </si>
  <si>
    <t>Dylan Grace</t>
  </si>
  <si>
    <t>James Barry</t>
  </si>
  <si>
    <t>Barry O'Toole</t>
  </si>
  <si>
    <t>Sam Hardiman</t>
  </si>
  <si>
    <t>Tim Dempsey</t>
  </si>
  <si>
    <t>James Kelly</t>
  </si>
  <si>
    <t>Eddie Ditchburn</t>
  </si>
  <si>
    <t>Brian Kelleher</t>
  </si>
  <si>
    <t>Dawid Mucka</t>
  </si>
  <si>
    <t>Iain Dick</t>
  </si>
  <si>
    <t>Martin Williams</t>
  </si>
  <si>
    <t>Adam Wallace</t>
  </si>
  <si>
    <t>Jack Costello</t>
  </si>
  <si>
    <t>Sam Totterdell</t>
  </si>
  <si>
    <t>Thomas Becher</t>
  </si>
  <si>
    <t>Conor Merriman</t>
  </si>
  <si>
    <t>Harry McGoldrick</t>
  </si>
  <si>
    <t>Martin-Edward Ditchburn</t>
  </si>
  <si>
    <t>Tadhg Downey</t>
  </si>
  <si>
    <t>Conor Leahy</t>
  </si>
  <si>
    <t>Darragh Condon</t>
  </si>
  <si>
    <t>Jack O'Brien</t>
  </si>
  <si>
    <t>Kevin McCabe</t>
  </si>
  <si>
    <t>Lorka O'Hannrachain</t>
  </si>
  <si>
    <t>Louis Murphy</t>
  </si>
  <si>
    <t>Niall O'Driscoll</t>
  </si>
  <si>
    <t>Vladislav Chucklev</t>
  </si>
  <si>
    <t>Scott Jestin</t>
  </si>
  <si>
    <t>David O'Connor</t>
  </si>
  <si>
    <t>Boys' Under-18 Munster</t>
  </si>
  <si>
    <t>Club</t>
  </si>
  <si>
    <t>Class</t>
  </si>
  <si>
    <t>Lee</t>
  </si>
  <si>
    <t>Bee</t>
  </si>
  <si>
    <t>Bal</t>
  </si>
  <si>
    <t>Column2</t>
  </si>
  <si>
    <t>Discard</t>
  </si>
  <si>
    <t>Total2</t>
  </si>
  <si>
    <t>Rank2</t>
  </si>
  <si>
    <t>Rank3</t>
  </si>
  <si>
    <t>Ciaran O'Donoghue</t>
  </si>
  <si>
    <t>BAL</t>
  </si>
  <si>
    <t>Erik Olsson</t>
  </si>
  <si>
    <t>Adam Buckley</t>
  </si>
  <si>
    <t>Cian Ross</t>
  </si>
  <si>
    <t>John Gould</t>
  </si>
  <si>
    <t>LEE</t>
  </si>
  <si>
    <t>Nick MacLeod</t>
  </si>
  <si>
    <t>SOU</t>
  </si>
  <si>
    <t>Donnagh Griffin</t>
  </si>
  <si>
    <t>Oisin Herberich</t>
  </si>
  <si>
    <t>Paul O'Brien</t>
  </si>
  <si>
    <t>Joseph Ciaro</t>
  </si>
  <si>
    <t>TRA</t>
  </si>
  <si>
    <t>Peter Ciaro</t>
  </si>
  <si>
    <t>Ben Loughnane</t>
  </si>
  <si>
    <t>Marcus Heinen</t>
  </si>
  <si>
    <t>Filip Gynzka</t>
  </si>
  <si>
    <t>Sean Leisk</t>
  </si>
  <si>
    <t>Isaac Leahy</t>
  </si>
  <si>
    <t>David Manning</t>
  </si>
  <si>
    <t>Adam Lazaryev</t>
  </si>
  <si>
    <t>Ciaran Cotter</t>
  </si>
  <si>
    <t>Boys' Under-15 Munster</t>
  </si>
  <si>
    <t>Erik Ollson</t>
  </si>
  <si>
    <t>Donnaghg Griffin</t>
  </si>
  <si>
    <t>Conor O'Sullivan</t>
  </si>
  <si>
    <t>Rory Griffin</t>
  </si>
  <si>
    <t>Eoin McCarthy</t>
  </si>
  <si>
    <t>Robert Danilovskiy</t>
  </si>
  <si>
    <t>Rory McDonnell</t>
  </si>
  <si>
    <t>KIL</t>
  </si>
  <si>
    <t>Oisinn O'Sullivan</t>
  </si>
  <si>
    <t>Jack O'Keeffe</t>
  </si>
  <si>
    <t>Sam Bolger</t>
  </si>
  <si>
    <t>Darragh Ruddy</t>
  </si>
  <si>
    <t>Jake Adler</t>
  </si>
  <si>
    <t>Darragh O'Brien</t>
  </si>
  <si>
    <t>Michael Guerin</t>
  </si>
  <si>
    <t>Matthew Brown</t>
  </si>
  <si>
    <t>Harry Bolger</t>
  </si>
  <si>
    <t>Ryan Power</t>
  </si>
  <si>
    <t>Derek Foley</t>
  </si>
  <si>
    <t>Under 14 Boys</t>
  </si>
  <si>
    <t>Prov</t>
  </si>
  <si>
    <t>Owen Cathcart</t>
  </si>
  <si>
    <t>Ghenadie Isac</t>
  </si>
  <si>
    <t>Adam Barr</t>
  </si>
  <si>
    <t>Usaamah Hussain</t>
  </si>
  <si>
    <t>Paddy Vaughan</t>
  </si>
  <si>
    <t>Thomas Early</t>
  </si>
  <si>
    <t>Conor Nugent</t>
  </si>
  <si>
    <t>James Magrath</t>
  </si>
  <si>
    <t>James Doyle</t>
  </si>
  <si>
    <t>Zak Earley</t>
  </si>
  <si>
    <t>Tomas Becher</t>
  </si>
  <si>
    <t>Niall Brown</t>
  </si>
  <si>
    <t>Aditya Subramani</t>
  </si>
  <si>
    <t>Evan McCool</t>
  </si>
  <si>
    <t>Jack Dick</t>
  </si>
  <si>
    <t>Joe Proudfoot</t>
  </si>
  <si>
    <t>Kristijonas Dapkus</t>
  </si>
  <si>
    <t>Danny Mc Kenna</t>
  </si>
  <si>
    <t>Paul Costello</t>
  </si>
  <si>
    <t>Eric Felle</t>
  </si>
  <si>
    <t>Eanna Fields</t>
  </si>
  <si>
    <t>Ralph Lacap</t>
  </si>
  <si>
    <t>Boys' Under-13 Munster</t>
  </si>
  <si>
    <t xml:space="preserve">Conor O'Sullivan </t>
  </si>
  <si>
    <t>OU</t>
  </si>
  <si>
    <t>Victor Lopez</t>
  </si>
  <si>
    <t xml:space="preserve">Sean Loughnane </t>
  </si>
  <si>
    <t>Rory O'Brien</t>
  </si>
  <si>
    <t>Ruairi Hogan</t>
  </si>
  <si>
    <t>Jack Mcgrohan</t>
  </si>
  <si>
    <t>Miki Morgan</t>
  </si>
  <si>
    <t>James Kingston</t>
  </si>
  <si>
    <t>Tom McCarthy</t>
  </si>
  <si>
    <t>Ryan McCarthy</t>
  </si>
  <si>
    <t>James Fergey</t>
  </si>
  <si>
    <t>GUD</t>
  </si>
  <si>
    <t>Ruairi Linehan</t>
  </si>
  <si>
    <t>Dylan Adler</t>
  </si>
  <si>
    <t>Eoin Carroll</t>
  </si>
  <si>
    <t>Shay Aherne</t>
  </si>
  <si>
    <t>Sam Leahy</t>
  </si>
  <si>
    <t>Sean O'Mahony</t>
  </si>
  <si>
    <t>James O'Murchu</t>
  </si>
  <si>
    <t>Marcus Mulcaire</t>
  </si>
  <si>
    <t>Ruairi  O'Sullivan</t>
  </si>
  <si>
    <t>Jack Healy</t>
  </si>
  <si>
    <t>Conor Twohig</t>
  </si>
  <si>
    <t>Billy O'Loinsigh</t>
  </si>
  <si>
    <t>Seán Ó hAonghusa</t>
  </si>
  <si>
    <t>Under 12 Boys</t>
  </si>
  <si>
    <t>Ethan Duffy</t>
  </si>
  <si>
    <t>Alex Mc Govern</t>
  </si>
  <si>
    <t>Thomas Joyce</t>
  </si>
  <si>
    <t>John Gallagher</t>
  </si>
  <si>
    <t>David Taylor</t>
  </si>
  <si>
    <t xml:space="preserve">Adam Dunne </t>
  </si>
  <si>
    <t>Conor O'Callaghan</t>
  </si>
  <si>
    <t>Calum Coert</t>
  </si>
  <si>
    <t>Tommy Nguyen</t>
  </si>
  <si>
    <t>Conor Smith</t>
  </si>
  <si>
    <t>Matthew Cherry</t>
  </si>
  <si>
    <t>Matthew Mc Climonds</t>
  </si>
  <si>
    <t>Jason Zhang</t>
  </si>
  <si>
    <t>William Hou</t>
  </si>
  <si>
    <t>Joshua Murdock</t>
  </si>
  <si>
    <t>Philip Montgomery</t>
  </si>
  <si>
    <t>Matthew McClimonds</t>
  </si>
  <si>
    <t>Richard Thompson</t>
  </si>
  <si>
    <t>Conor Caffery</t>
  </si>
  <si>
    <t>Conor Farrelly</t>
  </si>
  <si>
    <t>Oran Caffery</t>
  </si>
  <si>
    <t>Remigiusz Ryzanowski</t>
  </si>
  <si>
    <t>Ciaran O'Reilly</t>
  </si>
  <si>
    <t>Steven Fitzsimons</t>
  </si>
  <si>
    <t>Boys' Under-11 Munster</t>
  </si>
  <si>
    <t>Sean Loughnane</t>
  </si>
  <si>
    <t>Rory Linehan</t>
  </si>
  <si>
    <t>Sean Sheehan</t>
  </si>
  <si>
    <t>Rian Mac Cumasaigh</t>
  </si>
  <si>
    <t>Ruiari O Sullivan</t>
  </si>
  <si>
    <t>Benjamin Lynch</t>
  </si>
  <si>
    <t>Fionn Ó Deargáin</t>
  </si>
  <si>
    <t>Dominic</t>
  </si>
  <si>
    <t>Eddie Dooley</t>
  </si>
  <si>
    <t>Ciarán de Róiste</t>
  </si>
  <si>
    <t>Sean Ruddy</t>
  </si>
  <si>
    <t>David Enright</t>
  </si>
  <si>
    <t>Craig Nolan</t>
  </si>
  <si>
    <t>Denis Brazil</t>
  </si>
  <si>
    <t>Jack Murphy</t>
  </si>
  <si>
    <t>Kil</t>
  </si>
  <si>
    <t>Ryan O'Sullivan</t>
  </si>
  <si>
    <t>Jamie Shaw</t>
  </si>
  <si>
    <t>BEE</t>
  </si>
  <si>
    <t>Patrick O'Sullivan</t>
  </si>
  <si>
    <t>Andrew Manning</t>
  </si>
  <si>
    <t>Alex Healy</t>
  </si>
  <si>
    <t>Billy O Mathuna</t>
  </si>
  <si>
    <t>Ben Whelan</t>
  </si>
  <si>
    <t>Jack O'Sullivan</t>
  </si>
  <si>
    <t>Charlie Mac an Adhstair</t>
  </si>
  <si>
    <t>Krzysztof Sobiech</t>
  </si>
  <si>
    <t>Patrick O Sulllivan</t>
  </si>
  <si>
    <t>Isaac De Barroid</t>
  </si>
  <si>
    <t>Cian O Sullivan</t>
  </si>
  <si>
    <t>Paraic O Riada</t>
  </si>
  <si>
    <t>Nico Michalick</t>
  </si>
  <si>
    <t>Sam Yelverton</t>
  </si>
  <si>
    <t>Liam O Ceilleachain</t>
  </si>
  <si>
    <t>Girls' Under-18 Munster</t>
  </si>
  <si>
    <t>Thuy Linh Cashman</t>
  </si>
  <si>
    <t>Zofia Wawrzyniak</t>
  </si>
  <si>
    <t>Silke Heinen</t>
  </si>
  <si>
    <t>Nora O'Sullivan</t>
  </si>
  <si>
    <t xml:space="preserve">Thi Ly Cashman </t>
  </si>
  <si>
    <t>Julia Pikus</t>
  </si>
  <si>
    <t>Alannah O'Flynn</t>
  </si>
  <si>
    <t>Under 17 Girls</t>
  </si>
  <si>
    <t>Chloe O'Halloran</t>
  </si>
  <si>
    <t>Katie McGlone</t>
  </si>
  <si>
    <t>Hannah Lynch-Dawson</t>
  </si>
  <si>
    <t>Emma Ludlow</t>
  </si>
  <si>
    <t>Erin Thompson</t>
  </si>
  <si>
    <t>Rebecca Finn</t>
  </si>
  <si>
    <t>Kerry O'Mahony</t>
  </si>
  <si>
    <t>Kate Whelan</t>
  </si>
  <si>
    <t>Shelly Tobin</t>
  </si>
  <si>
    <t>Meadhbh Slattery</t>
  </si>
  <si>
    <t>Amanda Taylor</t>
  </si>
  <si>
    <t>Orla Timlin</t>
  </si>
  <si>
    <t>Mair Kelly</t>
  </si>
  <si>
    <t>Amy-Lou Hayes</t>
  </si>
  <si>
    <t>Marie Williams</t>
  </si>
  <si>
    <t>Emma McSorley</t>
  </si>
  <si>
    <t>Devon Brady</t>
  </si>
  <si>
    <t>Elayna McGlone</t>
  </si>
  <si>
    <t>Laura Finn</t>
  </si>
  <si>
    <t>Lynn O'Shea</t>
  </si>
  <si>
    <t>Nga Nguyen</t>
  </si>
  <si>
    <t>Rachel Scott</t>
  </si>
  <si>
    <t>Eng</t>
  </si>
  <si>
    <t>Claire Heller</t>
  </si>
  <si>
    <t>Erin Prendergast</t>
  </si>
  <si>
    <t>Yasmine Barry</t>
  </si>
  <si>
    <t>Cherith Mc Bride</t>
  </si>
  <si>
    <t>Leanne Delaney</t>
  </si>
  <si>
    <t>Elizabeth Cathcart</t>
  </si>
  <si>
    <t>Grainne O'Rourke</t>
  </si>
  <si>
    <t>Brielle Brady</t>
  </si>
  <si>
    <t>Girls' Under-15 Munster</t>
  </si>
  <si>
    <t>Thi Ly Cashman</t>
  </si>
  <si>
    <t>Isabelle O'Sullivan</t>
  </si>
  <si>
    <t>Under 14 Girls</t>
  </si>
  <si>
    <t>Claire Handcock</t>
  </si>
  <si>
    <t>Ciara O'Toole</t>
  </si>
  <si>
    <t>Jessie Hayes</t>
  </si>
  <si>
    <t>Jackie Xue</t>
  </si>
  <si>
    <t>Erin Pyper</t>
  </si>
  <si>
    <t>Tiegan O'Connor</t>
  </si>
  <si>
    <t>Megan Carson</t>
  </si>
  <si>
    <t>Lydia McConkey</t>
  </si>
  <si>
    <t>Mia O'Rahilly-Egan</t>
  </si>
  <si>
    <t>Sarah O'Connor</t>
  </si>
  <si>
    <t>Justynne Fabian</t>
  </si>
  <si>
    <t>Sophie Kenny</t>
  </si>
  <si>
    <t>Girls' Under-13 Munster</t>
  </si>
  <si>
    <t>Kin</t>
  </si>
  <si>
    <t>UCC</t>
  </si>
  <si>
    <t>Stephanie Heinen</t>
  </si>
  <si>
    <t>Jaylinn Arnos</t>
  </si>
  <si>
    <t>Niamh Lee</t>
  </si>
  <si>
    <t>Elena Geary</t>
  </si>
  <si>
    <t>Lorna Collins</t>
  </si>
  <si>
    <t>Under 12 Girls</t>
  </si>
  <si>
    <t>Natashya Barry</t>
  </si>
  <si>
    <t>Lucy Craig</t>
  </si>
  <si>
    <t>Nicole Scott</t>
  </si>
  <si>
    <t>Emma Kee</t>
  </si>
  <si>
    <t>Amna Mandal</t>
  </si>
  <si>
    <t>Julia Becherova</t>
  </si>
  <si>
    <t>Elvie Mc Adoo</t>
  </si>
  <si>
    <t>Hanna Proudfoot</t>
  </si>
  <si>
    <t>Katie Hawthorne</t>
  </si>
  <si>
    <t>Rebecca Keating</t>
  </si>
  <si>
    <t>Lauren Deegan</t>
  </si>
  <si>
    <t>Hannah Condon</t>
  </si>
  <si>
    <t>Lauren Mathews</t>
  </si>
  <si>
    <t>Girls' Under-11 Munster</t>
  </si>
  <si>
    <t>Name2</t>
  </si>
  <si>
    <t>Ali Nolan</t>
  </si>
  <si>
    <t>Sophie Chapman</t>
  </si>
  <si>
    <t>Julia Dynska</t>
  </si>
  <si>
    <t>Aisling Browne</t>
  </si>
  <si>
    <t>Caragh Nic Uilliam</t>
  </si>
  <si>
    <t>Leah Mahony</t>
  </si>
  <si>
    <t>Senior Rankings Munster</t>
  </si>
  <si>
    <t>Scott McGowan</t>
  </si>
  <si>
    <t>Kevin O'Keeffe</t>
  </si>
  <si>
    <t>Daniel Mozberger</t>
  </si>
  <si>
    <t>Shane O'Connor</t>
  </si>
  <si>
    <t>Philip Shaw</t>
  </si>
  <si>
    <t>Ian Brown</t>
  </si>
  <si>
    <t>Sylwester Hajdul</t>
  </si>
  <si>
    <t>Nick Genov</t>
  </si>
  <si>
    <t>Kevin O'Brien</t>
  </si>
  <si>
    <t>Gary Mahoney</t>
  </si>
  <si>
    <t>Catherine Harnedy</t>
  </si>
  <si>
    <t>Margie Hadden</t>
  </si>
  <si>
    <t>Filiup Gnyzka</t>
  </si>
  <si>
    <t>Eduard Condrea</t>
  </si>
  <si>
    <t>Mantas Frankceitas</t>
  </si>
  <si>
    <t>Jose Ciaro</t>
  </si>
  <si>
    <t>Charlie Billon</t>
  </si>
  <si>
    <t>Martin Franke</t>
  </si>
  <si>
    <t>Jen O'Sullivan</t>
  </si>
  <si>
    <t xml:space="preserve">Patrick Hurley </t>
  </si>
  <si>
    <t>Simon Stapleton</t>
  </si>
  <si>
    <t>Alanna O Flynn</t>
  </si>
  <si>
    <t>Lazslo Boros</t>
  </si>
  <si>
    <t>Kamil Lotkowski</t>
  </si>
  <si>
    <t>Ivan Shorten</t>
  </si>
  <si>
    <t>KIN</t>
  </si>
  <si>
    <t>Peter Claro</t>
  </si>
  <si>
    <t>Jose Lopez</t>
  </si>
  <si>
    <t>Joseph Claro</t>
  </si>
  <si>
    <t>Vets Ranking Munster</t>
  </si>
  <si>
    <t>Sylwester Hajdulk</t>
  </si>
  <si>
    <t>Dan Foley</t>
  </si>
  <si>
    <t>BAL/LEE</t>
  </si>
  <si>
    <t>Jim Sheehan</t>
  </si>
  <si>
    <t>WAT</t>
  </si>
  <si>
    <t>Patrick Hurley</t>
  </si>
  <si>
    <t>Nikolay Genov</t>
  </si>
  <si>
    <t xml:space="preserve">Simon Stapleton </t>
  </si>
  <si>
    <t>Ball</t>
  </si>
  <si>
    <t>Joe Hegarty</t>
  </si>
  <si>
    <t>Chloe Ford</t>
  </si>
  <si>
    <t>Gary Sorensen</t>
  </si>
  <si>
    <t>Aoife Kelly</t>
  </si>
  <si>
    <t>Patrick Sweeney</t>
  </si>
  <si>
    <t>Aaron Daly</t>
  </si>
  <si>
    <t>Sadhbyn Ni Laoire</t>
  </si>
  <si>
    <t>Matthew Ryan</t>
  </si>
  <si>
    <t>U21 Ranking Munster</t>
  </si>
  <si>
    <t>Equals formula</t>
  </si>
  <si>
    <t>Position</t>
  </si>
  <si>
    <t>Points</t>
  </si>
  <si>
    <t>= what ?</t>
  </si>
  <si>
    <t>Sou</t>
  </si>
  <si>
    <t>West Cork</t>
  </si>
  <si>
    <t>Kelly, James</t>
  </si>
  <si>
    <t>Ahl, Alexander</t>
  </si>
  <si>
    <t>Leeside</t>
  </si>
  <si>
    <t>Barry, James</t>
  </si>
  <si>
    <t>Kinneigh</t>
  </si>
  <si>
    <t>O'Callaghan, Conor</t>
  </si>
  <si>
    <t>South Coast</t>
  </si>
  <si>
    <t>O'Driscoll, Niall</t>
  </si>
  <si>
    <t>Buckley, Adam</t>
  </si>
  <si>
    <t>Tralee</t>
  </si>
  <si>
    <t>Boyd, Darragh</t>
  </si>
  <si>
    <t>Leahy, Conor</t>
  </si>
  <si>
    <t>Ballincollig</t>
  </si>
  <si>
    <t>Browne, Kevin</t>
  </si>
  <si>
    <t>Lucey, Shang</t>
  </si>
  <si>
    <t>Benson, Sam</t>
  </si>
  <si>
    <t>Herberich, Oisin</t>
  </si>
  <si>
    <t>Murphy, Sam</t>
  </si>
  <si>
    <t>Jefferys, William</t>
  </si>
  <si>
    <t>Harrington, Auryn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</si>
</sst>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41" formatCode="_-* #,##0_-;\-* #,##0_-;_-* &quot;-&quot;_-;_-@_-"/>
    <numFmt numFmtId="44" formatCode="_-&quot;£&quot;* #,##0.00_-;\-&quot;£&quot;* #,##0.00_-;_-&quot;£&quot;* &quot;-&quot;??_-;_-@_-"/>
    <numFmt numFmtId="42" formatCode="_-&quot;£&quot;* #,##0_-;\-&quot;£&quot;* #,##0_-;_-&quot;£&quot;* &quot;-&quot;_-;_-@_-"/>
    <numFmt numFmtId="176" formatCode="\(0\)"/>
  </numFmts>
  <fonts count="47">
    <font>
      <sz val="12"/>
      <color theme="1"/>
      <name val="Calibri"/>
      <charset val="134"/>
      <scheme val="minor"/>
    </font>
    <font>
      <sz val="22"/>
      <color theme="1"/>
      <name val="Calibri"/>
      <charset val="134"/>
      <scheme val="minor"/>
    </font>
    <font>
      <sz val="12"/>
      <color theme="0" tint="-0.349986266670736"/>
      <name val="Calibri"/>
      <charset val="134"/>
      <scheme val="minor"/>
    </font>
    <font>
      <sz val="12"/>
      <name val="Calibri"/>
      <charset val="134"/>
      <scheme val="minor"/>
    </font>
    <font>
      <sz val="12"/>
      <color rgb="FFFF0000"/>
      <name val="Calibri"/>
      <charset val="134"/>
      <scheme val="minor"/>
    </font>
    <font>
      <sz val="22"/>
      <color theme="0" tint="-0.349986266670736"/>
      <name val="Calibri"/>
      <charset val="134"/>
      <scheme val="minor"/>
    </font>
    <font>
      <sz val="12"/>
      <name val="Arial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b/>
      <sz val="12"/>
      <color indexed="10"/>
      <name val="Times New Roman"/>
      <charset val="134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name val="Calibri"/>
      <charset val="0"/>
      <scheme val="minor"/>
    </font>
    <font>
      <sz val="10"/>
      <name val="Arial"/>
      <charset val="134"/>
    </font>
    <font>
      <sz val="14"/>
      <color indexed="10"/>
      <name val="Arial"/>
      <charset val="134"/>
    </font>
    <font>
      <b/>
      <sz val="10"/>
      <color indexed="53"/>
      <name val="Arial"/>
      <charset val="134"/>
    </font>
    <font>
      <sz val="10"/>
      <color indexed="0"/>
      <name val="Arial"/>
      <charset val="134"/>
    </font>
    <font>
      <sz val="10"/>
      <color rgb="FF222222"/>
      <name val="Arial"/>
      <charset val="134"/>
    </font>
    <font>
      <b/>
      <sz val="10"/>
      <name val="Arial"/>
      <charset val="134"/>
    </font>
    <font>
      <sz val="10"/>
      <color indexed="8"/>
      <name val="Arial"/>
      <charset val="134"/>
    </font>
    <font>
      <sz val="12"/>
      <color rgb="FF002060"/>
      <name val="Calibri"/>
      <charset val="0"/>
      <scheme val="minor"/>
    </font>
    <font>
      <b/>
      <sz val="12"/>
      <color indexed="12"/>
      <name val="Trebuchet MS"/>
      <charset val="134"/>
    </font>
    <font>
      <b/>
      <sz val="10"/>
      <color indexed="62"/>
      <name val="Arial"/>
      <charset val="134"/>
    </font>
    <font>
      <b/>
      <sz val="10"/>
      <color indexed="52"/>
      <name val="Arial"/>
      <charset val="134"/>
    </font>
    <font>
      <sz val="10"/>
      <color indexed="62"/>
      <name val="Arial"/>
      <charset val="134"/>
    </font>
    <font>
      <b/>
      <sz val="12"/>
      <color indexed="12"/>
      <name val="Arial"/>
      <charset val="134"/>
    </font>
    <font>
      <i/>
      <sz val="12"/>
      <color theme="1"/>
      <name val="Calibri"/>
      <charset val="134"/>
      <scheme val="minor"/>
    </font>
    <font>
      <b/>
      <sz val="12"/>
      <color rgb="FF0070C0"/>
      <name val="Arial"/>
      <charset val="134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DCE6F1"/>
        <bgColor rgb="FFDCE6F1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0" fontId="11" fillId="28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2" fontId="30" fillId="0" borderId="0" applyFont="0" applyFill="0" applyBorder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4" fillId="12" borderId="15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0" fillId="27" borderId="20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26" borderId="17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1" fillId="15" borderId="19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36" fillId="15" borderId="17" applyNumberForma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3" fillId="0" borderId="0"/>
    <xf numFmtId="0" fontId="11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0" fillId="0" borderId="0"/>
    <xf numFmtId="0" fontId="11" fillId="6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2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76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0" fontId="6" fillId="0" borderId="0" xfId="32" applyFont="1"/>
    <xf numFmtId="0" fontId="7" fillId="0" borderId="0" xfId="32" applyFont="1" applyFill="1"/>
    <xf numFmtId="0" fontId="8" fillId="0" borderId="0" xfId="32" applyFont="1" applyFill="1" applyBorder="1" applyAlignment="1">
      <alignment horizontal="center"/>
    </xf>
    <xf numFmtId="0" fontId="7" fillId="0" borderId="1" xfId="32" applyFont="1" applyFill="1" applyBorder="1"/>
    <xf numFmtId="0" fontId="9" fillId="0" borderId="1" xfId="32" applyFont="1" applyFill="1" applyBorder="1"/>
    <xf numFmtId="0" fontId="8" fillId="0" borderId="1" xfId="32" applyFont="1" applyFill="1" applyBorder="1"/>
    <xf numFmtId="0" fontId="7" fillId="0" borderId="2" xfId="32" applyFont="1" applyFill="1" applyBorder="1"/>
    <xf numFmtId="0" fontId="8" fillId="0" borderId="0" xfId="32" applyFont="1" applyFill="1"/>
    <xf numFmtId="1" fontId="8" fillId="0" borderId="3" xfId="32" applyNumberFormat="1" applyFont="1" applyFill="1" applyBorder="1"/>
    <xf numFmtId="0" fontId="6" fillId="0" borderId="0" xfId="32" applyFont="1" applyBorder="1"/>
    <xf numFmtId="0" fontId="7" fillId="0" borderId="0" xfId="32" applyFont="1" applyFill="1" applyBorder="1"/>
    <xf numFmtId="0" fontId="7" fillId="0" borderId="0" xfId="32" applyFont="1" applyBorder="1"/>
    <xf numFmtId="0" fontId="7" fillId="0" borderId="0" xfId="32" applyFont="1"/>
    <xf numFmtId="0" fontId="7" fillId="0" borderId="0" xfId="32" applyNumberFormat="1" applyFont="1" applyBorder="1"/>
    <xf numFmtId="58" fontId="1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0" fillId="0" borderId="0" xfId="0" applyFont="1" applyFill="1" applyAlignment="1"/>
    <xf numFmtId="0" fontId="0" fillId="0" borderId="0" xfId="0" applyNumberFormat="1" applyAlignment="1">
      <alignment horizontal="left"/>
    </xf>
    <xf numFmtId="0" fontId="11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1" fillId="0" borderId="0" xfId="0" applyNumberFormat="1" applyFont="1" applyAlignment="1">
      <alignment horizontal="left"/>
    </xf>
    <xf numFmtId="176" fontId="2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0" fillId="0" borderId="0" xfId="0" applyNumberFormat="1" applyBorder="1"/>
    <xf numFmtId="0" fontId="13" fillId="0" borderId="0" xfId="32" applyFill="1" applyBorder="1" applyAlignment="1">
      <alignment horizontal="left"/>
    </xf>
    <xf numFmtId="0" fontId="13" fillId="0" borderId="0" xfId="32"/>
    <xf numFmtId="0" fontId="13" fillId="0" borderId="0" xfId="32" applyAlignment="1">
      <alignment horizontal="center"/>
    </xf>
    <xf numFmtId="0" fontId="14" fillId="2" borderId="4" xfId="32" applyFont="1" applyFill="1" applyBorder="1" applyAlignment="1">
      <alignment horizontal="left"/>
    </xf>
    <xf numFmtId="0" fontId="14" fillId="2" borderId="5" xfId="32" applyFont="1" applyFill="1" applyBorder="1" applyAlignment="1">
      <alignment horizontal="left"/>
    </xf>
    <xf numFmtId="0" fontId="15" fillId="2" borderId="6" xfId="32" applyFont="1" applyFill="1" applyBorder="1"/>
    <xf numFmtId="0" fontId="15" fillId="2" borderId="6" xfId="32" applyFont="1" applyFill="1" applyBorder="1" applyAlignment="1">
      <alignment horizontal="center"/>
    </xf>
    <xf numFmtId="0" fontId="15" fillId="0" borderId="6" xfId="32" applyFont="1" applyBorder="1" applyAlignment="1">
      <alignment horizontal="center"/>
    </xf>
    <xf numFmtId="0" fontId="15" fillId="0" borderId="0" xfId="32" applyFont="1" applyAlignment="1">
      <alignment horizontal="center"/>
    </xf>
    <xf numFmtId="0" fontId="16" fillId="0" borderId="6" xfId="32" applyFont="1" applyFill="1" applyBorder="1" applyAlignment="1" applyProtection="1"/>
    <xf numFmtId="0" fontId="16" fillId="0" borderId="6" xfId="32" applyFont="1" applyFill="1" applyBorder="1" applyAlignment="1" applyProtection="1">
      <alignment horizontal="center"/>
    </xf>
    <xf numFmtId="0" fontId="13" fillId="0" borderId="6" xfId="32" applyBorder="1" applyAlignment="1">
      <alignment horizontal="center"/>
    </xf>
    <xf numFmtId="0" fontId="17" fillId="0" borderId="0" xfId="32" applyFont="1"/>
    <xf numFmtId="0" fontId="13" fillId="0" borderId="6" xfId="32" applyFont="1" applyBorder="1" applyAlignment="1">
      <alignment horizontal="center"/>
    </xf>
    <xf numFmtId="0" fontId="13" fillId="0" borderId="6" xfId="32" applyFill="1" applyBorder="1" applyAlignment="1">
      <alignment horizontal="center"/>
    </xf>
    <xf numFmtId="0" fontId="13" fillId="0" borderId="6" xfId="32" applyFont="1" applyBorder="1"/>
    <xf numFmtId="0" fontId="14" fillId="2" borderId="7" xfId="32" applyFont="1" applyFill="1" applyBorder="1" applyAlignment="1">
      <alignment horizontal="left"/>
    </xf>
    <xf numFmtId="0" fontId="13" fillId="0" borderId="0" xfId="32" applyFill="1" applyAlignment="1">
      <alignment horizontal="center"/>
    </xf>
    <xf numFmtId="0" fontId="18" fillId="0" borderId="6" xfId="32" applyFont="1" applyFill="1" applyBorder="1" applyAlignment="1">
      <alignment horizontal="center"/>
    </xf>
    <xf numFmtId="0" fontId="18" fillId="0" borderId="6" xfId="32" applyFont="1" applyBorder="1" applyAlignment="1">
      <alignment horizontal="center"/>
    </xf>
    <xf numFmtId="0" fontId="13" fillId="0" borderId="0" xfId="32" applyFill="1" applyAlignment="1">
      <alignment horizontal="left"/>
    </xf>
    <xf numFmtId="0" fontId="14" fillId="0" borderId="8" xfId="32" applyFont="1" applyBorder="1" applyAlignment="1">
      <alignment horizontal="left"/>
    </xf>
    <xf numFmtId="0" fontId="14" fillId="0" borderId="0" xfId="32" applyFont="1" applyBorder="1" applyAlignment="1">
      <alignment horizontal="left"/>
    </xf>
    <xf numFmtId="0" fontId="13" fillId="0" borderId="6" xfId="32" applyFont="1" applyFill="1" applyBorder="1"/>
    <xf numFmtId="0" fontId="16" fillId="0" borderId="9" xfId="32" applyFont="1" applyFill="1" applyBorder="1" applyAlignment="1" applyProtection="1"/>
    <xf numFmtId="0" fontId="0" fillId="0" borderId="0" xfId="0" applyFont="1" applyAlignment="1">
      <alignment wrapText="1"/>
    </xf>
    <xf numFmtId="0" fontId="14" fillId="0" borderId="10" xfId="32" applyFont="1" applyBorder="1" applyAlignment="1">
      <alignment horizontal="left" vertical="center"/>
    </xf>
    <xf numFmtId="0" fontId="14" fillId="0" borderId="11" xfId="32" applyFont="1" applyBorder="1" applyAlignment="1">
      <alignment horizontal="left" vertical="center"/>
    </xf>
    <xf numFmtId="0" fontId="15" fillId="0" borderId="6" xfId="32" applyFont="1" applyBorder="1"/>
    <xf numFmtId="0" fontId="19" fillId="0" borderId="6" xfId="32" applyFont="1" applyFill="1" applyBorder="1" applyAlignment="1">
      <alignment horizontal="center"/>
    </xf>
    <xf numFmtId="0" fontId="16" fillId="0" borderId="7" xfId="32" applyFont="1" applyFill="1" applyBorder="1" applyAlignment="1" applyProtection="1"/>
    <xf numFmtId="0" fontId="0" fillId="0" borderId="0" xfId="0" applyFill="1"/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32" applyAlignment="1">
      <alignment horizontal="left"/>
    </xf>
    <xf numFmtId="0" fontId="21" fillId="0" borderId="11" xfId="32" applyFont="1" applyBorder="1" applyAlignment="1">
      <alignment horizontal="left" vertical="center"/>
    </xf>
    <xf numFmtId="0" fontId="22" fillId="0" borderId="6" xfId="32" applyFont="1" applyBorder="1"/>
    <xf numFmtId="0" fontId="22" fillId="0" borderId="6" xfId="32" applyFont="1" applyBorder="1" applyAlignment="1">
      <alignment horizontal="center"/>
    </xf>
    <xf numFmtId="0" fontId="13" fillId="0" borderId="6" xfId="32" applyBorder="1"/>
    <xf numFmtId="0" fontId="23" fillId="0" borderId="13" xfId="32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left" vertical="center"/>
    </xf>
    <xf numFmtId="0" fontId="24" fillId="0" borderId="0" xfId="32" applyFont="1"/>
    <xf numFmtId="0" fontId="25" fillId="0" borderId="11" xfId="32" applyFont="1" applyBorder="1" applyAlignment="1">
      <alignment horizontal="left" vertical="center"/>
    </xf>
    <xf numFmtId="0" fontId="15" fillId="0" borderId="0" xfId="32" applyFont="1"/>
    <xf numFmtId="0" fontId="13" fillId="0" borderId="6" xfId="32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11" xfId="32" applyFont="1" applyBorder="1" applyAlignment="1">
      <alignment horizontal="left" vertical="center"/>
    </xf>
    <xf numFmtId="0" fontId="25" fillId="0" borderId="11" xfId="32" applyFont="1" applyBorder="1" applyAlignment="1">
      <alignment horizontal="center" vertical="center"/>
    </xf>
    <xf numFmtId="0" fontId="16" fillId="0" borderId="0" xfId="32" applyFont="1" applyFill="1" applyBorder="1" applyAlignment="1" applyProtection="1"/>
    <xf numFmtId="0" fontId="15" fillId="0" borderId="13" xfId="32" applyFont="1" applyFill="1" applyBorder="1" applyAlignment="1">
      <alignment horizontal="center"/>
    </xf>
    <xf numFmtId="0" fontId="13" fillId="0" borderId="0" xfId="32" applyFill="1"/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Normal 3" xfId="37"/>
    <cellStyle name="20% - Accent6" xfId="38" builtinId="50"/>
    <cellStyle name="60% - Accent2" xfId="39" builtinId="36"/>
    <cellStyle name="Accent3" xfId="40" builtinId="37"/>
    <cellStyle name="20% - Accent3" xfId="41" builtinId="38"/>
    <cellStyle name="Accent4" xfId="42" builtinId="41"/>
    <cellStyle name="20% - Accent4" xfId="43" builtinId="42"/>
    <cellStyle name="40% - Accent4" xfId="44" builtinId="43"/>
    <cellStyle name="Accent5" xfId="45" builtinId="45"/>
    <cellStyle name="40% - Accent5" xfId="46" builtinId="47"/>
    <cellStyle name="60% - Accent5" xfId="47" builtinId="48"/>
    <cellStyle name="Accent6" xfId="48" builtinId="49"/>
    <cellStyle name="40% - Accent6" xfId="49" builtinId="51"/>
    <cellStyle name="60% - Accent6" xfId="50" builtinId="52"/>
  </cellStyles>
  <dxfs count="17">
    <dxf>
      <font>
        <color theme="0" tint="-0.249977111117893"/>
      </font>
      <fill>
        <patternFill patternType="solid">
          <bgColor theme="0" tint="-0.149998474074526"/>
        </patternFill>
      </fill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font>
        <color theme="0" tint="-0.149998474074526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externalLink" Target="externalLinks/externalLink2.xml"/><Relationship Id="rId21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igginst\Desktop\%20%20%20%20%20%20%20%20Table%20Tennis\Table%20Tennis\%20%20%20%20Season%202015-16\Munster%20Tournaments\Ballincollig%20Open%202016\Ballincollig%20Spreadsheets\Band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user\Documents\New%20folder\MCU13%20Boy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yers"/>
      <sheetName val="Groups (3)"/>
      <sheetName val="Scoresheets (3)"/>
      <sheetName val="Groups (4)"/>
      <sheetName val="Scoresheets (4)"/>
      <sheetName val="Groups to Knockout"/>
      <sheetName val="Groups to Groups"/>
      <sheetName val="Second Round Groups"/>
      <sheetName val="2nd Rd Scoresheets"/>
      <sheetName val="2nd Rd Groups to Knockout"/>
      <sheetName val="Groups of 4 (one-off)"/>
      <sheetName val="Groups of 6"/>
      <sheetName val="Gps 6 Scoreboard"/>
      <sheetName val="Gps 6 Finals"/>
      <sheetName val="K32"/>
      <sheetName val="K64"/>
      <sheetName val="Knockout"/>
      <sheetName val="Knockout (64)"/>
      <sheetName val="Plate Groups"/>
      <sheetName val="Plate Sheets"/>
      <sheetName val="Plate"/>
      <sheetName val="Band 1"/>
      <sheetName val="Consolation"/>
      <sheetName val="8p R Robin"/>
      <sheetName val="Manual Semis"/>
      <sheetName val="Blk KO"/>
      <sheetName val="SecondRdGps(4)"/>
      <sheetName val="2ndRdScoresheets (4)"/>
      <sheetName val="10p R Robin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yers"/>
      <sheetName val="Groups (3)"/>
      <sheetName val="Scoresheets (3)"/>
      <sheetName val="Groups (4)"/>
      <sheetName val="Scoresheets (4)"/>
      <sheetName val="Groups to Knockout"/>
      <sheetName val="Groups to Groups"/>
      <sheetName val="Second Round Groups"/>
      <sheetName val="2nd Rd Scoresheets"/>
      <sheetName val="2nd Rd Groups to Knockout"/>
      <sheetName val="Groups of 4 (one-off)"/>
      <sheetName val="Groups of 6"/>
      <sheetName val="Gps 6 Scoreboard"/>
      <sheetName val="Gps 6 Finals"/>
      <sheetName val="K32"/>
      <sheetName val="K64"/>
      <sheetName val="Knockout"/>
      <sheetName val="Knockout (64)"/>
      <sheetName val="Plate Groups"/>
      <sheetName val="Plate Sheets"/>
      <sheetName val="Plate"/>
      <sheetName val="Band 1"/>
      <sheetName val="Consolation"/>
      <sheetName val="8p R Robin"/>
      <sheetName val="Manual Semis"/>
      <sheetName val="Blk KO"/>
      <sheetName val="SecondRdGps(4)"/>
      <sheetName val="2ndRdScoresheets (4)"/>
      <sheetName val="10p R Robin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ables/table1.xml><?xml version="1.0" encoding="utf-8"?>
<table xmlns="http://schemas.openxmlformats.org/spreadsheetml/2006/main" id="1" name="Table1" displayName="Table1" ref="A2:O53" totalsRowShown="0">
  <autoFilter ref="A2:O53"/>
  <sortState ref="A2:O53">
    <sortCondition ref="K2:K53"/>
  </sortState>
  <tableColumns count="15">
    <tableColumn id="1" name="Name"/>
    <tableColumn id="2" name="Prov."/>
    <tableColumn id="3" name="IJC"/>
    <tableColumn id="4" name="UJO"/>
    <tableColumn id="5" name="MJO"/>
    <tableColumn id="6" name="CJO"/>
    <tableColumn id="7" name="IJNC"/>
    <tableColumn id="8" name="Challenger"/>
    <tableColumn id="9" name="Total"/>
    <tableColumn id="10" name="Column1"/>
    <tableColumn id="11" name="Rank"/>
    <tableColumn id="12" name="20% Carry"/>
    <tableColumn id="13" name="20% Carry2"/>
    <tableColumn id="14" name="Column3"/>
    <tableColumn id="15" name="Column4"/>
  </tableColumns>
  <tableStyleInfo name="TableStyleLight11" showFirstColumn="0" showLastColumn="0" showRowStripes="1" showColumnStripes="0"/>
</table>
</file>

<file path=xl/tables/table10.xml><?xml version="1.0" encoding="utf-8"?>
<table xmlns="http://schemas.openxmlformats.org/spreadsheetml/2006/main" id="3" name="Table134" displayName="Table134" ref="A3:O230" totalsRowShown="0">
  <autoFilter ref="A3:O230"/>
  <sortState ref="A3:O230">
    <sortCondition ref="L4:L230"/>
  </sortState>
  <tableColumns count="15">
    <tableColumn id="1" name="Name"/>
    <tableColumn id="2" name="Club"/>
    <tableColumn id="3" name="Class"/>
    <tableColumn id="4" name="LEE"/>
    <tableColumn id="5" name="Bee"/>
    <tableColumn id="6" name="Bal"/>
    <tableColumn id="7" name="Column4"/>
    <tableColumn id="8" name="Column2"/>
    <tableColumn id="9" name="Column3"/>
    <tableColumn id="10" name="Discard"/>
    <tableColumn id="11" name="Total"/>
    <tableColumn id="12" name="Rank"/>
    <tableColumn id="13" name="Column1"/>
    <tableColumn id="14" name="Total2"/>
    <tableColumn id="15" name="Rank2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9" name="Table13410" displayName="Table13410" ref="A3:O230" totalsRowShown="0">
  <autoFilter ref="A3:O230"/>
  <sortState ref="A3:O230">
    <sortCondition ref="L4:L230"/>
  </sortState>
  <tableColumns count="15">
    <tableColumn id="1" name="Name"/>
    <tableColumn id="2" name="Club"/>
    <tableColumn id="3" name="Class"/>
    <tableColumn id="4" name="Lee"/>
    <tableColumn id="5" name="Bee"/>
    <tableColumn id="6" name="Bal"/>
    <tableColumn id="7" name="Column4"/>
    <tableColumn id="8" name="Column2"/>
    <tableColumn id="9" name="Column3"/>
    <tableColumn id="10" name="Discard"/>
    <tableColumn id="11" name="Total"/>
    <tableColumn id="12" name="Rank"/>
    <tableColumn id="13" name="Column1"/>
    <tableColumn id="14" name="Total2"/>
    <tableColumn id="15" name="Rank2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Table134_13" displayName="Table134_13" ref="A3:O230" totalsRowShown="0">
  <autoFilter ref="A3:O230"/>
  <sortState ref="A3:O230">
    <sortCondition ref="L3:L230"/>
  </sortState>
  <tableColumns count="15">
    <tableColumn id="1" name="Name"/>
    <tableColumn id="2" name="Club"/>
    <tableColumn id="3" name="Class"/>
    <tableColumn id="4" name="Kin"/>
    <tableColumn id="5" name="Ball"/>
    <tableColumn id="6" name="UCC"/>
    <tableColumn id="7" name="Column4"/>
    <tableColumn id="8" name="Column2"/>
    <tableColumn id="9" name="Column3"/>
    <tableColumn id="10" name="Discard"/>
    <tableColumn id="11" name="Total"/>
    <tableColumn id="12" name="Rank"/>
    <tableColumn id="13" name="Column1"/>
    <tableColumn id="14" name="Total2"/>
    <tableColumn id="15" name="Rank2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1" name="Table1341012" displayName="Table1341012" ref="A3:O230" totalsRowShown="0">
  <autoFilter ref="A3:O230"/>
  <sortState ref="A3:O230">
    <sortCondition ref="L3:L230"/>
  </sortState>
  <tableColumns count="15">
    <tableColumn id="1" name="Name"/>
    <tableColumn id="2" name="Club"/>
    <tableColumn id="3" name="Class"/>
    <tableColumn id="4" name="Kin"/>
    <tableColumn id="5" name="Ball"/>
    <tableColumn id="6" name="UCC"/>
    <tableColumn id="7" name="Column4"/>
    <tableColumn id="8" name="Column2"/>
    <tableColumn id="9" name="Column3"/>
    <tableColumn id="10" name="Discard"/>
    <tableColumn id="11" name="Total"/>
    <tableColumn id="12" name="Rank"/>
    <tableColumn id="13" name="Column1"/>
    <tableColumn id="14" name="Total2"/>
    <tableColumn id="15" name="Rank2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2" name="Table13" displayName="Table13" ref="A3:O230" totalsRowShown="0">
  <autoFilter ref="A3:O230"/>
  <sortState ref="A3:O230">
    <sortCondition ref="L3:L230"/>
  </sortState>
  <tableColumns count="15">
    <tableColumn id="1" name="Name"/>
    <tableColumn id="2" name="Club"/>
    <tableColumn id="3" name="Sou"/>
    <tableColumn id="4" name="West Cork"/>
    <tableColumn id="5" name="Lee"/>
    <tableColumn id="6" name="UCC"/>
    <tableColumn id="7" name="Bal"/>
    <tableColumn id="8" name="Column2"/>
    <tableColumn id="9" name="Column3"/>
    <tableColumn id="10" name="Discard"/>
    <tableColumn id="11" name="Points"/>
    <tableColumn id="12" name="Rank"/>
    <tableColumn id="13" name="Column1"/>
    <tableColumn id="14" name="Total2"/>
    <tableColumn id="15" name="Rank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0" name="Table13511" displayName="Table13511" ref="A3:P230" totalsRowShown="0">
  <autoFilter ref="A3:P230"/>
  <sortState ref="A3:P230">
    <sortCondition ref="L4:L230"/>
  </sortState>
  <tableColumns count="16">
    <tableColumn id="1" name="Name"/>
    <tableColumn id="2" name="Club"/>
    <tableColumn id="3" name="Class"/>
    <tableColumn id="4" name="Lee"/>
    <tableColumn id="5" name="Bee"/>
    <tableColumn id="6" name="Bal"/>
    <tableColumn id="7" name="Column4"/>
    <tableColumn id="8" name="Column2"/>
    <tableColumn id="9" name="Column3"/>
    <tableColumn id="10" name="Discard"/>
    <tableColumn id="11" name="Total"/>
    <tableColumn id="12" name="Rank"/>
    <tableColumn id="13" name="Column1"/>
    <tableColumn id="14" name="Total2"/>
    <tableColumn id="15" name="Rank2"/>
    <tableColumn id="16" name="Rank3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5" name="Table136" displayName="Table136" ref="A3:M230" totalsRowShown="0">
  <autoFilter ref="A3:M230"/>
  <sortState ref="A3:M230">
    <sortCondition ref="L4:L230"/>
  </sortState>
  <tableColumns count="13">
    <tableColumn id="1" name="Name"/>
    <tableColumn id="2" name="Club"/>
    <tableColumn id="3" name="Class"/>
    <tableColumn id="4" name="Lee"/>
    <tableColumn id="5" name="Bee"/>
    <tableColumn id="6" name="Bal"/>
    <tableColumn id="7" name="Column4"/>
    <tableColumn id="8" name="Column2"/>
    <tableColumn id="9" name="Column3"/>
    <tableColumn id="10" name="Discard"/>
    <tableColumn id="11" name="Total"/>
    <tableColumn id="12" name="Rank"/>
    <tableColumn id="13" name="Column1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Table1367" displayName="Table1367" ref="A3:P229" totalsRowShown="0">
  <autoFilter ref="A3:P229"/>
  <sortState ref="A3:P229">
    <sortCondition ref="L4:L229"/>
  </sortState>
  <tableColumns count="16">
    <tableColumn id="1" name="Name"/>
    <tableColumn id="2" name="Club"/>
    <tableColumn id="3" name="Class"/>
    <tableColumn id="4" name="Lee"/>
    <tableColumn id="5" name="Bee"/>
    <tableColumn id="6" name="Bal"/>
    <tableColumn id="7" name="Column4"/>
    <tableColumn id="8" name="Column2"/>
    <tableColumn id="9" name="Column3"/>
    <tableColumn id="10" name="Discard"/>
    <tableColumn id="11" name="Total"/>
    <tableColumn id="12" name="Rank"/>
    <tableColumn id="13" name="Column1"/>
    <tableColumn id="14" name="Total2"/>
    <tableColumn id="15" name="Rank2"/>
    <tableColumn id="16" name="Rank3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4" name="Table136715" displayName="Table136715" ref="A3:O229" totalsRowShown="0">
  <autoFilter ref="A3:O229"/>
  <sortState ref="A4:O229">
    <sortCondition ref="L4:L229"/>
  </sortState>
  <tableColumns count="15">
    <tableColumn id="1" name="Name" dataDxfId="1"/>
    <tableColumn id="2" name="Club" dataDxfId="2"/>
    <tableColumn id="3" name="Class" dataDxfId="3"/>
    <tableColumn id="4" name="Lee" dataDxfId="4"/>
    <tableColumn id="5" name="Bee" dataDxfId="5"/>
    <tableColumn id="6" name="Bal" dataDxfId="6"/>
    <tableColumn id="7" name="Column4" dataDxfId="7"/>
    <tableColumn id="8" name="Column2" dataDxfId="8"/>
    <tableColumn id="9" name="Column3" dataDxfId="9"/>
    <tableColumn id="10" name="Discard" dataDxfId="10"/>
    <tableColumn id="11" name="Total" dataDxfId="11"/>
    <tableColumn id="12" name="Rank" dataDxfId="12"/>
    <tableColumn id="13" name="Column1" dataDxfId="13"/>
    <tableColumn id="14" name="Total2" dataDxfId="14"/>
    <tableColumn id="15" name="Rank2" dataDxfId="15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4" name="Table135" displayName="Table135" ref="A3:O230" totalsRowShown="0">
  <autoFilter ref="A3:O230"/>
  <sortState ref="A3:O230">
    <sortCondition ref="L4:L230"/>
  </sortState>
  <tableColumns count="15">
    <tableColumn id="1" name="Name"/>
    <tableColumn id="2" name="Club"/>
    <tableColumn id="3" name="Class"/>
    <tableColumn id="4" name="Lee"/>
    <tableColumn id="5" name="Bee"/>
    <tableColumn id="6" name="Bal"/>
    <tableColumn id="7" name="Column4"/>
    <tableColumn id="8" name="Column2"/>
    <tableColumn id="9" name="Column3"/>
    <tableColumn id="10" name="Discard"/>
    <tableColumn id="11" name="Total"/>
    <tableColumn id="12" name="Rank"/>
    <tableColumn id="13" name="Column1"/>
    <tableColumn id="14" name="Total2"/>
    <tableColumn id="15" name="Rank2"/>
  </tableColumns>
  <tableStyleInfo name="TableStyleMedium10" showFirstColumn="0" showLastColumn="0" showRowStripes="1" showColumnStripes="0"/>
</table>
</file>

<file path=xl/tables/table7.xml><?xml version="1.0" encoding="utf-8"?>
<table xmlns="http://schemas.openxmlformats.org/spreadsheetml/2006/main" id="7" name="Table1358" displayName="Table1358" ref="A3:O230" totalsRowShown="0">
  <autoFilter ref="A3:O230"/>
  <sortState ref="A3:O230">
    <sortCondition ref="L4:L230"/>
    <sortCondition ref="K4:K230"/>
  </sortState>
  <tableColumns count="15">
    <tableColumn id="1" name="Name"/>
    <tableColumn id="2" name="Club"/>
    <tableColumn id="3" name="Class"/>
    <tableColumn id="4" name="Lee"/>
    <tableColumn id="5" name="Bee"/>
    <tableColumn id="6" name="Bal"/>
    <tableColumn id="7" name="Column4"/>
    <tableColumn id="8" name="Column2"/>
    <tableColumn id="9" name="Column3"/>
    <tableColumn id="10" name="Discard"/>
    <tableColumn id="11" name="Total"/>
    <tableColumn id="12" name="Rank"/>
    <tableColumn id="13" name="Column1"/>
    <tableColumn id="14" name="Total2"/>
    <tableColumn id="15" name="Rank2"/>
  </tableColumns>
  <tableStyleInfo name="TableStyleMedium10" showFirstColumn="0" showLastColumn="0" showRowStripes="1" showColumnStripes="0"/>
</table>
</file>

<file path=xl/tables/table8.xml><?xml version="1.0" encoding="utf-8"?>
<table xmlns="http://schemas.openxmlformats.org/spreadsheetml/2006/main" id="8" name="Table13589" displayName="Table13589" ref="A3:O230" totalsRowShown="0">
  <autoFilter ref="A3:O230"/>
  <sortState ref="A3:O230">
    <sortCondition ref="L4:L230"/>
  </sortState>
  <tableColumns count="15">
    <tableColumn id="1" name="Name"/>
    <tableColumn id="2" name="Club"/>
    <tableColumn id="3" name="Class"/>
    <tableColumn id="4" name="Kin"/>
    <tableColumn id="5" name="Lee"/>
    <tableColumn id="6" name="UCC"/>
    <tableColumn id="7" name="Column4"/>
    <tableColumn id="8" name="Column2"/>
    <tableColumn id="9" name="Column3"/>
    <tableColumn id="10" name="Discard"/>
    <tableColumn id="11" name="Total"/>
    <tableColumn id="12" name="Rank"/>
    <tableColumn id="13" name="Column1"/>
    <tableColumn id="14" name="Total2"/>
    <tableColumn id="15" name="Rank2"/>
  </tableColumns>
  <tableStyleInfo name="TableStyleMedium10" showFirstColumn="0" showLastColumn="0" showRowStripes="1" showColumnStripes="0"/>
</table>
</file>

<file path=xl/tables/table9.xml><?xml version="1.0" encoding="utf-8"?>
<table xmlns="http://schemas.openxmlformats.org/spreadsheetml/2006/main" id="17" name="Table1358918" displayName="Table1358918" ref="A3:O230" totalsRowShown="0">
  <autoFilter ref="A3:O230"/>
  <sortState ref="A3:O230">
    <sortCondition ref="L4:L230"/>
  </sortState>
  <tableColumns count="15">
    <tableColumn id="1" name="Name"/>
    <tableColumn id="2" name="Club"/>
    <tableColumn id="3" name="Class"/>
    <tableColumn id="4" name="Lee"/>
    <tableColumn id="5" name="Bee"/>
    <tableColumn id="6" name="Bal"/>
    <tableColumn id="7" name="Column4"/>
    <tableColumn id="8" name="Column2"/>
    <tableColumn id="9" name="Column3"/>
    <tableColumn id="10" name="Discard"/>
    <tableColumn id="11" name="Total"/>
    <tableColumn id="12" name="Rank"/>
    <tableColumn id="13" name="Name2"/>
    <tableColumn id="14" name="Total2"/>
    <tableColumn id="15" name="Rank2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3"/>
  <sheetViews>
    <sheetView workbookViewId="0">
      <selection activeCell="A1" sqref="A1"/>
    </sheetView>
  </sheetViews>
  <sheetFormatPr defaultColWidth="8.83333333333333" defaultRowHeight="13.2"/>
  <cols>
    <col min="1" max="1" width="21.6666666666667" style="46" customWidth="1"/>
    <col min="2" max="2" width="9.33333333333333" style="47" customWidth="1"/>
    <col min="3" max="7" width="9.33333333333333" style="46" customWidth="1"/>
    <col min="8" max="8" width="11.8333333333333" style="46" customWidth="1"/>
    <col min="9" max="9" width="9.33333333333333" style="46" customWidth="1"/>
    <col min="10" max="10" width="11.8333333333333" style="46" hidden="1" customWidth="1"/>
    <col min="11" max="11" width="9.33333333333333" style="46" customWidth="1"/>
    <col min="12" max="12" width="8.83333333333333" style="46" hidden="1" customWidth="1"/>
    <col min="13" max="13" width="10.8333333333333" style="46" hidden="1" customWidth="1"/>
    <col min="14" max="14" width="32" style="46" customWidth="1"/>
    <col min="15" max="16384" width="8.83333333333333" style="46"/>
  </cols>
  <sheetData>
    <row r="1" s="105" customFormat="1" ht="18.75" customHeight="1" spans="1:11">
      <c r="A1" s="118" t="s">
        <v>0</v>
      </c>
      <c r="B1" s="119"/>
      <c r="C1" s="114"/>
      <c r="D1" s="114"/>
      <c r="E1" s="114"/>
      <c r="F1" s="114"/>
      <c r="G1" s="114"/>
      <c r="H1" s="114"/>
      <c r="I1" s="114"/>
      <c r="J1" s="114"/>
      <c r="K1" s="114"/>
    </row>
    <row r="2" ht="18.75" customHeight="1" spans="1:15">
      <c r="A2" s="107" t="s">
        <v>1</v>
      </c>
      <c r="B2" s="108" t="s">
        <v>2</v>
      </c>
      <c r="C2" s="108" t="s">
        <v>3</v>
      </c>
      <c r="D2" s="108" t="s">
        <v>4</v>
      </c>
      <c r="E2" s="108" t="s">
        <v>5</v>
      </c>
      <c r="F2" s="108" t="s">
        <v>6</v>
      </c>
      <c r="G2" s="108" t="s">
        <v>7</v>
      </c>
      <c r="H2" s="108" t="s">
        <v>8</v>
      </c>
      <c r="I2" s="108" t="s">
        <v>9</v>
      </c>
      <c r="J2" s="108" t="s">
        <v>10</v>
      </c>
      <c r="K2" s="108" t="s">
        <v>11</v>
      </c>
      <c r="L2" s="110" t="s">
        <v>12</v>
      </c>
      <c r="M2" s="121" t="s">
        <v>13</v>
      </c>
      <c r="N2" s="46" t="s">
        <v>14</v>
      </c>
      <c r="O2" s="46" t="s">
        <v>15</v>
      </c>
    </row>
    <row r="3" ht="18.75" customHeight="1" spans="1:15">
      <c r="A3" s="60" t="s">
        <v>16</v>
      </c>
      <c r="B3" s="58" t="s">
        <v>17</v>
      </c>
      <c r="C3" s="116" t="s">
        <v>18</v>
      </c>
      <c r="D3" s="56">
        <v>1000</v>
      </c>
      <c r="E3" s="56"/>
      <c r="F3" s="56"/>
      <c r="G3" s="56"/>
      <c r="H3" s="56">
        <v>0</v>
      </c>
      <c r="I3" s="116">
        <v>1000</v>
      </c>
      <c r="J3" s="116"/>
      <c r="K3" s="63">
        <v>1</v>
      </c>
      <c r="L3" s="46">
        <v>235</v>
      </c>
      <c r="M3" s="46">
        <v>292</v>
      </c>
      <c r="N3" s="46" t="str">
        <f t="shared" ref="N3:N34" si="0">A3</f>
        <v>Ryan    Farrell      </v>
      </c>
      <c r="O3" s="122" t="str">
        <f>TRIM(RIGHT(Table1[[#This Row],[Name]],LEN(Table1[[#This Row],[Name]])-SEARCH(" ",Table1[[#This Row],[Name]],1)))&amp;", "&amp;TRIM(LEFT(Table1[[#This Row],[Name]],(SEARCH(" ",Table1[[#This Row],[Name]],1))))</f>
        <v>Farrell, Ryan</v>
      </c>
    </row>
    <row r="4" ht="18.75" customHeight="1" spans="1:15">
      <c r="A4" s="54" t="s">
        <v>19</v>
      </c>
      <c r="B4" s="55" t="s">
        <v>20</v>
      </c>
      <c r="C4" s="116">
        <v>1000</v>
      </c>
      <c r="D4" s="116">
        <v>755</v>
      </c>
      <c r="E4" s="116"/>
      <c r="F4" s="116"/>
      <c r="G4" s="58"/>
      <c r="H4" s="56">
        <v>0</v>
      </c>
      <c r="I4" s="116">
        <f t="shared" ref="I4:I35" si="1">C4+D4-MIN(C4,D4)</f>
        <v>1000</v>
      </c>
      <c r="J4" s="116"/>
      <c r="K4" s="63">
        <v>1</v>
      </c>
      <c r="L4" s="46">
        <v>334</v>
      </c>
      <c r="M4" s="46">
        <v>358</v>
      </c>
      <c r="N4" s="46" t="str">
        <f t="shared" si="0"/>
        <v>Zak    Wilson    </v>
      </c>
      <c r="O4" s="122" t="str">
        <f>TRIM(RIGHT(Table1[[#This Row],[Name]],LEN(Table1[[#This Row],[Name]])-SEARCH(" ",Table1[[#This Row],[Name]],1)))&amp;", "&amp;TRIM(LEFT(Table1[[#This Row],[Name]],(SEARCH(" ",Table1[[#This Row],[Name]],1))))</f>
        <v>Wilson, Zak</v>
      </c>
    </row>
    <row r="5" ht="18.75" customHeight="1" spans="1:15">
      <c r="A5" s="120" t="s">
        <v>21</v>
      </c>
      <c r="B5" s="55" t="s">
        <v>17</v>
      </c>
      <c r="C5" s="58">
        <v>960</v>
      </c>
      <c r="D5" s="58">
        <v>920</v>
      </c>
      <c r="E5" s="58"/>
      <c r="F5" s="58"/>
      <c r="G5" s="58"/>
      <c r="H5" s="56">
        <v>0</v>
      </c>
      <c r="I5" s="116">
        <f t="shared" si="1"/>
        <v>960</v>
      </c>
      <c r="J5" s="116"/>
      <c r="K5" s="63">
        <v>3.1</v>
      </c>
      <c r="L5" s="46">
        <v>354</v>
      </c>
      <c r="M5" s="46">
        <v>328</v>
      </c>
      <c r="N5" s="46" t="str">
        <f t="shared" si="0"/>
        <v>Tom Davis</v>
      </c>
      <c r="O5" s="122" t="str">
        <f>TRIM(RIGHT(Table1[[#This Row],[Name]],LEN(Table1[[#This Row],[Name]])-SEARCH(" ",Table1[[#This Row],[Name]],1)))&amp;", "&amp;TRIM(LEFT(Table1[[#This Row],[Name]],(SEARCH(" ",Table1[[#This Row],[Name]],1))))</f>
        <v>Davis, Tom</v>
      </c>
    </row>
    <row r="6" ht="18.75" customHeight="1" spans="1:15">
      <c r="A6" s="54" t="s">
        <v>22</v>
      </c>
      <c r="B6" s="55" t="s">
        <v>20</v>
      </c>
      <c r="C6" s="56">
        <v>730</v>
      </c>
      <c r="D6" s="56">
        <v>960</v>
      </c>
      <c r="E6" s="56"/>
      <c r="F6" s="56"/>
      <c r="G6" s="58"/>
      <c r="H6" s="56">
        <v>0</v>
      </c>
      <c r="I6" s="116">
        <f t="shared" si="1"/>
        <v>960</v>
      </c>
      <c r="J6" s="116"/>
      <c r="K6" s="63">
        <v>3.2</v>
      </c>
      <c r="L6" s="46">
        <v>346</v>
      </c>
      <c r="M6" s="46">
        <v>370</v>
      </c>
      <c r="N6" s="46" t="str">
        <f t="shared" si="0"/>
        <v>Ryan McConkey</v>
      </c>
      <c r="O6" s="122" t="str">
        <f>TRIM(RIGHT(Table1[[#This Row],[Name]],LEN(Table1[[#This Row],[Name]])-SEARCH(" ",Table1[[#This Row],[Name]],1)))&amp;", "&amp;TRIM(LEFT(Table1[[#This Row],[Name]],(SEARCH(" ",Table1[[#This Row],[Name]],1))))</f>
        <v>McConkey, Ryan</v>
      </c>
    </row>
    <row r="7" ht="18.75" customHeight="1" spans="1:15">
      <c r="A7" s="109" t="s">
        <v>23</v>
      </c>
      <c r="B7" s="58" t="s">
        <v>20</v>
      </c>
      <c r="C7" s="58">
        <v>920</v>
      </c>
      <c r="D7" s="58">
        <v>0</v>
      </c>
      <c r="E7" s="58"/>
      <c r="F7" s="58"/>
      <c r="G7" s="58"/>
      <c r="H7" s="56">
        <v>0</v>
      </c>
      <c r="I7" s="116">
        <f t="shared" si="1"/>
        <v>920</v>
      </c>
      <c r="J7" s="116"/>
      <c r="K7" s="63">
        <v>5</v>
      </c>
      <c r="L7" s="46">
        <v>338</v>
      </c>
      <c r="M7" s="46">
        <v>380</v>
      </c>
      <c r="N7" s="46" t="str">
        <f t="shared" si="0"/>
        <v>Li ShiZhao</v>
      </c>
      <c r="O7" s="122" t="str">
        <f>TRIM(RIGHT(Table1[[#This Row],[Name]],LEN(Table1[[#This Row],[Name]])-SEARCH(" ",Table1[[#This Row],[Name]],1)))&amp;", "&amp;TRIM(LEFT(Table1[[#This Row],[Name]],(SEARCH(" ",Table1[[#This Row],[Name]],1))))</f>
        <v>ShiZhao, Li</v>
      </c>
    </row>
    <row r="8" ht="18.75" customHeight="1" spans="1:15">
      <c r="A8" s="54" t="s">
        <v>24</v>
      </c>
      <c r="B8" s="55" t="s">
        <v>17</v>
      </c>
      <c r="C8" s="58">
        <v>880</v>
      </c>
      <c r="D8" s="58">
        <v>860</v>
      </c>
      <c r="E8" s="58"/>
      <c r="F8" s="58"/>
      <c r="G8" s="56"/>
      <c r="H8" s="56">
        <v>0</v>
      </c>
      <c r="I8" s="116">
        <f t="shared" si="1"/>
        <v>880</v>
      </c>
      <c r="J8" s="116"/>
      <c r="K8" s="63">
        <v>6.1</v>
      </c>
      <c r="L8" s="46">
        <v>134</v>
      </c>
      <c r="M8" s="46">
        <v>284</v>
      </c>
      <c r="N8" s="46" t="str">
        <f t="shared" si="0"/>
        <v>Conor Mullally</v>
      </c>
      <c r="O8" s="122" t="str">
        <f>TRIM(RIGHT(Table1[[#This Row],[Name]],LEN(Table1[[#This Row],[Name]])-SEARCH(" ",Table1[[#This Row],[Name]],1)))&amp;", "&amp;TRIM(LEFT(Table1[[#This Row],[Name]],(SEARCH(" ",Table1[[#This Row],[Name]],1))))</f>
        <v>Mullally, Conor</v>
      </c>
    </row>
    <row r="9" ht="18.75" customHeight="1" spans="1:15">
      <c r="A9" s="54" t="s">
        <v>25</v>
      </c>
      <c r="B9" s="55" t="s">
        <v>26</v>
      </c>
      <c r="C9" s="56">
        <v>790</v>
      </c>
      <c r="D9" s="56">
        <v>880</v>
      </c>
      <c r="E9" s="56"/>
      <c r="F9" s="56"/>
      <c r="G9" s="56"/>
      <c r="H9" s="56">
        <v>0</v>
      </c>
      <c r="I9" s="116">
        <f t="shared" si="1"/>
        <v>880</v>
      </c>
      <c r="J9" s="116"/>
      <c r="K9" s="63">
        <v>6.2</v>
      </c>
      <c r="L9" s="46">
        <v>111</v>
      </c>
      <c r="M9" s="46">
        <v>282</v>
      </c>
      <c r="N9" s="46" t="str">
        <f t="shared" si="0"/>
        <v>Colm Murphy</v>
      </c>
      <c r="O9" s="122" t="str">
        <f>TRIM(RIGHT(Table1[[#This Row],[Name]],LEN(Table1[[#This Row],[Name]])-SEARCH(" ",Table1[[#This Row],[Name]],1)))&amp;", "&amp;TRIM(LEFT(Table1[[#This Row],[Name]],(SEARCH(" ",Table1[[#This Row],[Name]],1))))</f>
        <v>Murphy, Colm</v>
      </c>
    </row>
    <row r="10" ht="18.75" customHeight="1" spans="1:15">
      <c r="A10" s="60" t="s">
        <v>27</v>
      </c>
      <c r="B10" s="58" t="s">
        <v>26</v>
      </c>
      <c r="C10" s="116">
        <v>860</v>
      </c>
      <c r="D10" s="58">
        <v>755</v>
      </c>
      <c r="E10" s="58"/>
      <c r="F10" s="58"/>
      <c r="G10" s="58"/>
      <c r="H10" s="56">
        <v>0</v>
      </c>
      <c r="I10" s="116">
        <f t="shared" si="1"/>
        <v>860</v>
      </c>
      <c r="J10" s="116"/>
      <c r="K10" s="63">
        <v>8</v>
      </c>
      <c r="L10" s="46">
        <v>70</v>
      </c>
      <c r="M10" s="46">
        <v>160</v>
      </c>
      <c r="N10" s="46" t="str">
        <f t="shared" si="0"/>
        <v>Alan Walsh</v>
      </c>
      <c r="O10" s="122" t="str">
        <f>TRIM(RIGHT(Table1[[#This Row],[Name]],LEN(Table1[[#This Row],[Name]])-SEARCH(" ",Table1[[#This Row],[Name]],1)))&amp;", "&amp;TRIM(LEFT(Table1[[#This Row],[Name]],(SEARCH(" ",Table1[[#This Row],[Name]],1))))</f>
        <v>Walsh, Alan</v>
      </c>
    </row>
    <row r="11" ht="18.75" customHeight="1" spans="1:15">
      <c r="A11" s="54" t="s">
        <v>28</v>
      </c>
      <c r="B11" s="55" t="s">
        <v>17</v>
      </c>
      <c r="C11" s="116">
        <v>840</v>
      </c>
      <c r="D11" s="56">
        <v>800</v>
      </c>
      <c r="E11" s="56"/>
      <c r="F11" s="56"/>
      <c r="G11" s="56"/>
      <c r="H11" s="56">
        <v>0</v>
      </c>
      <c r="I11" s="116">
        <f t="shared" si="1"/>
        <v>840</v>
      </c>
      <c r="J11" s="116"/>
      <c r="K11" s="63">
        <v>9.1</v>
      </c>
      <c r="M11" s="46">
        <v>198</v>
      </c>
      <c r="N11" s="46" t="str">
        <f t="shared" si="0"/>
        <v>Evin McGovern</v>
      </c>
      <c r="O11" s="122" t="str">
        <f>TRIM(RIGHT(Table1[[#This Row],[Name]],LEN(Table1[[#This Row],[Name]])-SEARCH(" ",Table1[[#This Row],[Name]],1)))&amp;", "&amp;TRIM(LEFT(Table1[[#This Row],[Name]],(SEARCH(" ",Table1[[#This Row],[Name]],1))))</f>
        <v>McGovern, Evin</v>
      </c>
    </row>
    <row r="12" ht="18.75" customHeight="1" spans="1:15">
      <c r="A12" s="54" t="s">
        <v>29</v>
      </c>
      <c r="B12" s="55" t="s">
        <v>30</v>
      </c>
      <c r="C12" s="58">
        <v>750</v>
      </c>
      <c r="D12" s="56">
        <v>840</v>
      </c>
      <c r="E12" s="56"/>
      <c r="F12" s="56"/>
      <c r="G12" s="58"/>
      <c r="H12" s="56">
        <v>0</v>
      </c>
      <c r="I12" s="116">
        <f t="shared" si="1"/>
        <v>840</v>
      </c>
      <c r="J12" s="116"/>
      <c r="K12" s="63">
        <v>9.2</v>
      </c>
      <c r="L12" s="46">
        <v>74</v>
      </c>
      <c r="M12" s="46">
        <v>218</v>
      </c>
      <c r="N12" s="46" t="str">
        <f t="shared" si="0"/>
        <v>Brian Dunleavy</v>
      </c>
      <c r="O12" s="122" t="str">
        <f>TRIM(RIGHT(Table1[[#This Row],[Name]],LEN(Table1[[#This Row],[Name]])-SEARCH(" ",Table1[[#This Row],[Name]],1)))&amp;", "&amp;TRIM(LEFT(Table1[[#This Row],[Name]],(SEARCH(" ",Table1[[#This Row],[Name]],1))))</f>
        <v>Dunleavy, Brian</v>
      </c>
    </row>
    <row r="13" ht="18.75" customHeight="1" spans="1:15">
      <c r="A13" s="60" t="s">
        <v>31</v>
      </c>
      <c r="B13" s="58" t="s">
        <v>17</v>
      </c>
      <c r="C13" s="116">
        <v>820</v>
      </c>
      <c r="D13" s="56">
        <v>820</v>
      </c>
      <c r="E13" s="56"/>
      <c r="F13" s="56"/>
      <c r="G13" s="58"/>
      <c r="H13" s="56">
        <v>0</v>
      </c>
      <c r="I13" s="116">
        <f t="shared" si="1"/>
        <v>820</v>
      </c>
      <c r="J13" s="116"/>
      <c r="K13" s="63">
        <v>11</v>
      </c>
      <c r="L13" s="46">
        <v>78</v>
      </c>
      <c r="M13" s="46">
        <v>218</v>
      </c>
      <c r="N13" s="46" t="str">
        <f t="shared" si="0"/>
        <v>Geoffrey O'Connor</v>
      </c>
      <c r="O13" s="122" t="str">
        <f>TRIM(RIGHT(Table1[[#This Row],[Name]],LEN(Table1[[#This Row],[Name]])-SEARCH(" ",Table1[[#This Row],[Name]],1)))&amp;", "&amp;TRIM(LEFT(Table1[[#This Row],[Name]],(SEARCH(" ",Table1[[#This Row],[Name]],1))))</f>
        <v>O'Connor, Geoffrey</v>
      </c>
    </row>
    <row r="14" ht="18.75" customHeight="1" spans="1:15">
      <c r="A14" s="54" t="s">
        <v>32</v>
      </c>
      <c r="B14" s="55" t="s">
        <v>20</v>
      </c>
      <c r="C14" s="56">
        <v>800</v>
      </c>
      <c r="D14" s="56">
        <v>755</v>
      </c>
      <c r="E14" s="56"/>
      <c r="F14" s="56"/>
      <c r="G14" s="56"/>
      <c r="H14" s="56">
        <v>0</v>
      </c>
      <c r="I14" s="116">
        <f t="shared" si="1"/>
        <v>800</v>
      </c>
      <c r="J14" s="116"/>
      <c r="K14" s="63">
        <v>12</v>
      </c>
      <c r="L14" s="46">
        <v>251</v>
      </c>
      <c r="M14" s="46">
        <v>260</v>
      </c>
      <c r="N14" s="46" t="str">
        <f t="shared" si="0"/>
        <v>Eric Shekleton</v>
      </c>
      <c r="O14" s="122" t="str">
        <f>TRIM(RIGHT(Table1[[#This Row],[Name]],LEN(Table1[[#This Row],[Name]])-SEARCH(" ",Table1[[#This Row],[Name]],1)))&amp;", "&amp;TRIM(LEFT(Table1[[#This Row],[Name]],(SEARCH(" ",Table1[[#This Row],[Name]],1))))</f>
        <v>Shekleton, Eric</v>
      </c>
    </row>
    <row r="15" ht="18.75" customHeight="1" spans="1:15">
      <c r="A15" s="54" t="s">
        <v>33</v>
      </c>
      <c r="B15" s="55" t="s">
        <v>17</v>
      </c>
      <c r="C15" s="58">
        <v>780</v>
      </c>
      <c r="D15" s="58">
        <v>755</v>
      </c>
      <c r="E15" s="58"/>
      <c r="F15" s="58"/>
      <c r="G15" s="58"/>
      <c r="H15" s="56">
        <v>0</v>
      </c>
      <c r="I15" s="116">
        <f t="shared" si="1"/>
        <v>780</v>
      </c>
      <c r="J15" s="116"/>
      <c r="K15" s="63">
        <v>13</v>
      </c>
      <c r="L15" s="46">
        <v>261</v>
      </c>
      <c r="M15" s="46">
        <v>272</v>
      </c>
      <c r="N15" s="46" t="str">
        <f t="shared" si="0"/>
        <v>Luke Dempsey</v>
      </c>
      <c r="O15" s="122" t="str">
        <f>TRIM(RIGHT(Table1[[#This Row],[Name]],LEN(Table1[[#This Row],[Name]])-SEARCH(" ",Table1[[#This Row],[Name]],1)))&amp;", "&amp;TRIM(LEFT(Table1[[#This Row],[Name]],(SEARCH(" ",Table1[[#This Row],[Name]],1))))</f>
        <v>Dempsey, Luke</v>
      </c>
    </row>
    <row r="16" ht="18.75" customHeight="1" spans="1:15">
      <c r="A16" s="54" t="s">
        <v>34</v>
      </c>
      <c r="B16" s="55" t="s">
        <v>30</v>
      </c>
      <c r="C16" s="56">
        <v>770</v>
      </c>
      <c r="D16" s="56">
        <v>755</v>
      </c>
      <c r="E16" s="56"/>
      <c r="F16" s="56"/>
      <c r="G16" s="56"/>
      <c r="H16" s="56">
        <v>0</v>
      </c>
      <c r="I16" s="116">
        <f t="shared" si="1"/>
        <v>770</v>
      </c>
      <c r="J16" s="116"/>
      <c r="K16" s="63">
        <v>14</v>
      </c>
      <c r="L16" s="46">
        <v>157</v>
      </c>
      <c r="M16" s="46">
        <v>262</v>
      </c>
      <c r="N16" s="46" t="str">
        <f t="shared" si="0"/>
        <v>James Joyce</v>
      </c>
      <c r="O16" s="122" t="str">
        <f>TRIM(RIGHT(Table1[[#This Row],[Name]],LEN(Table1[[#This Row],[Name]])-SEARCH(" ",Table1[[#This Row],[Name]],1)))&amp;", "&amp;TRIM(LEFT(Table1[[#This Row],[Name]],(SEARCH(" ",Table1[[#This Row],[Name]],1))))</f>
        <v>Joyce, James</v>
      </c>
    </row>
    <row r="17" ht="18.75" customHeight="1" spans="1:15">
      <c r="A17" s="54" t="s">
        <v>35</v>
      </c>
      <c r="B17" s="55" t="s">
        <v>20</v>
      </c>
      <c r="C17" s="56">
        <v>760</v>
      </c>
      <c r="D17" s="56">
        <v>755</v>
      </c>
      <c r="E17" s="56"/>
      <c r="F17" s="56"/>
      <c r="G17" s="58"/>
      <c r="H17" s="56">
        <v>0</v>
      </c>
      <c r="I17" s="116">
        <f t="shared" si="1"/>
        <v>760</v>
      </c>
      <c r="J17" s="116"/>
      <c r="K17" s="63">
        <v>15</v>
      </c>
      <c r="L17" s="46">
        <v>230</v>
      </c>
      <c r="M17" s="46">
        <v>238</v>
      </c>
      <c r="N17" s="46" t="str">
        <f t="shared" si="0"/>
        <v>Kris Foster</v>
      </c>
      <c r="O17" s="122" t="str">
        <f>TRIM(RIGHT(Table1[[#This Row],[Name]],LEN(Table1[[#This Row],[Name]])-SEARCH(" ",Table1[[#This Row],[Name]],1)))&amp;", "&amp;TRIM(LEFT(Table1[[#This Row],[Name]],(SEARCH(" ",Table1[[#This Row],[Name]],1))))</f>
        <v>Foster, Kris</v>
      </c>
    </row>
    <row r="18" ht="18.75" customHeight="1" spans="1:15">
      <c r="A18" s="54" t="s">
        <v>36</v>
      </c>
      <c r="B18" s="55" t="s">
        <v>17</v>
      </c>
      <c r="C18" s="116">
        <v>685</v>
      </c>
      <c r="D18" s="56">
        <v>755</v>
      </c>
      <c r="E18" s="56"/>
      <c r="F18" s="56"/>
      <c r="G18" s="56"/>
      <c r="H18" s="56">
        <v>0</v>
      </c>
      <c r="I18" s="116">
        <f t="shared" si="1"/>
        <v>755</v>
      </c>
      <c r="J18" s="116"/>
      <c r="K18" s="63">
        <v>16.1</v>
      </c>
      <c r="L18" s="46">
        <v>214</v>
      </c>
      <c r="M18" s="46">
        <v>266</v>
      </c>
      <c r="N18" s="46" t="str">
        <f t="shared" si="0"/>
        <v>Oisin O'Rourke</v>
      </c>
      <c r="O18" s="122" t="str">
        <f>TRIM(RIGHT(Table1[[#This Row],[Name]],LEN(Table1[[#This Row],[Name]])-SEARCH(" ",Table1[[#This Row],[Name]],1)))&amp;", "&amp;TRIM(LEFT(Table1[[#This Row],[Name]],(SEARCH(" ",Table1[[#This Row],[Name]],1))))</f>
        <v>O'Rourke, Oisin</v>
      </c>
    </row>
    <row r="19" ht="18.75" customHeight="1" spans="1:15">
      <c r="A19" s="60" t="s">
        <v>37</v>
      </c>
      <c r="B19" s="58" t="s">
        <v>17</v>
      </c>
      <c r="C19" s="56">
        <v>570</v>
      </c>
      <c r="D19" s="56">
        <v>755</v>
      </c>
      <c r="E19" s="56"/>
      <c r="F19" s="56"/>
      <c r="G19" s="56"/>
      <c r="H19" s="56">
        <v>0</v>
      </c>
      <c r="I19" s="116">
        <f t="shared" si="1"/>
        <v>755</v>
      </c>
      <c r="J19" s="116"/>
      <c r="K19" s="63">
        <v>16.2</v>
      </c>
      <c r="L19" s="46">
        <v>52</v>
      </c>
      <c r="M19" s="46">
        <v>216</v>
      </c>
      <c r="N19" s="46" t="str">
        <f t="shared" si="0"/>
        <v>Conor Gallagher</v>
      </c>
      <c r="O19" s="122" t="str">
        <f>TRIM(RIGHT(Table1[[#This Row],[Name]],LEN(Table1[[#This Row],[Name]])-SEARCH(" ",Table1[[#This Row],[Name]],1)))&amp;", "&amp;TRIM(LEFT(Table1[[#This Row],[Name]],(SEARCH(" ",Table1[[#This Row],[Name]],1))))</f>
        <v>Gallagher, Conor</v>
      </c>
    </row>
    <row r="20" ht="18.75" customHeight="1" spans="1:15">
      <c r="A20" s="54" t="s">
        <v>38</v>
      </c>
      <c r="B20" s="55" t="s">
        <v>17</v>
      </c>
      <c r="C20" s="56">
        <v>740</v>
      </c>
      <c r="D20" s="58">
        <v>0</v>
      </c>
      <c r="E20" s="58"/>
      <c r="F20" s="58"/>
      <c r="G20" s="58"/>
      <c r="H20" s="56">
        <v>0</v>
      </c>
      <c r="I20" s="116">
        <f t="shared" si="1"/>
        <v>740</v>
      </c>
      <c r="J20" s="116"/>
      <c r="K20" s="63">
        <v>18</v>
      </c>
      <c r="L20" s="46">
        <v>148</v>
      </c>
      <c r="M20" s="46">
        <v>260</v>
      </c>
      <c r="N20" s="46" t="str">
        <f t="shared" si="0"/>
        <v>Donie Mullally</v>
      </c>
      <c r="O20" s="122" t="str">
        <f>TRIM(RIGHT(Table1[[#This Row],[Name]],LEN(Table1[[#This Row],[Name]])-SEARCH(" ",Table1[[#This Row],[Name]],1)))&amp;", "&amp;TRIM(LEFT(Table1[[#This Row],[Name]],(SEARCH(" ",Table1[[#This Row],[Name]],1))))</f>
        <v>Mullally, Donie</v>
      </c>
    </row>
    <row r="21" ht="18.75" customHeight="1" spans="1:15">
      <c r="A21" s="54" t="s">
        <v>39</v>
      </c>
      <c r="B21" s="55" t="s">
        <v>17</v>
      </c>
      <c r="C21" s="116">
        <v>720</v>
      </c>
      <c r="D21" s="58">
        <v>710</v>
      </c>
      <c r="E21" s="58"/>
      <c r="F21" s="58"/>
      <c r="G21" s="58"/>
      <c r="H21" s="56">
        <v>0</v>
      </c>
      <c r="I21" s="116">
        <f t="shared" si="1"/>
        <v>720</v>
      </c>
      <c r="J21" s="116"/>
      <c r="K21" s="63">
        <v>19</v>
      </c>
      <c r="L21" s="46">
        <v>170</v>
      </c>
      <c r="M21" s="46">
        <v>230</v>
      </c>
      <c r="N21" s="46" t="str">
        <f t="shared" si="0"/>
        <v>Ciaran Kelly</v>
      </c>
      <c r="O21" s="122" t="str">
        <f>TRIM(RIGHT(Table1[[#This Row],[Name]],LEN(Table1[[#This Row],[Name]])-SEARCH(" ",Table1[[#This Row],[Name]],1)))&amp;", "&amp;TRIM(LEFT(Table1[[#This Row],[Name]],(SEARCH(" ",Table1[[#This Row],[Name]],1))))</f>
        <v>Kelly, Ciaran</v>
      </c>
    </row>
    <row r="22" ht="18.75" customHeight="1" spans="1:15">
      <c r="A22" s="68" t="s">
        <v>40</v>
      </c>
      <c r="B22" s="116" t="s">
        <v>20</v>
      </c>
      <c r="C22" s="56">
        <v>650</v>
      </c>
      <c r="D22" s="56">
        <v>700</v>
      </c>
      <c r="E22" s="56"/>
      <c r="F22" s="56"/>
      <c r="G22" s="58"/>
      <c r="H22" s="56">
        <v>0</v>
      </c>
      <c r="I22" s="116">
        <f t="shared" si="1"/>
        <v>700</v>
      </c>
      <c r="J22" s="116"/>
      <c r="K22" s="63">
        <v>20</v>
      </c>
      <c r="L22" s="46">
        <v>91</v>
      </c>
      <c r="M22" s="46">
        <v>196</v>
      </c>
      <c r="N22" s="46" t="str">
        <f t="shared" si="0"/>
        <v>Dylan Scott</v>
      </c>
      <c r="O22" s="122" t="str">
        <f>TRIM(RIGHT(Table1[[#This Row],[Name]],LEN(Table1[[#This Row],[Name]])-SEARCH(" ",Table1[[#This Row],[Name]],1)))&amp;", "&amp;TRIM(LEFT(Table1[[#This Row],[Name]],(SEARCH(" ",Table1[[#This Row],[Name]],1))))</f>
        <v>Scott, Dylan</v>
      </c>
    </row>
    <row r="23" ht="18.75" customHeight="1" spans="1:15">
      <c r="A23" s="60" t="s">
        <v>41</v>
      </c>
      <c r="B23" s="58" t="s">
        <v>17</v>
      </c>
      <c r="C23" s="58">
        <v>685</v>
      </c>
      <c r="D23" s="56">
        <v>685</v>
      </c>
      <c r="E23" s="56"/>
      <c r="F23" s="56"/>
      <c r="G23" s="56"/>
      <c r="H23" s="56">
        <v>0</v>
      </c>
      <c r="I23" s="116">
        <f t="shared" si="1"/>
        <v>685</v>
      </c>
      <c r="J23" s="116"/>
      <c r="K23" s="63">
        <v>21.1</v>
      </c>
      <c r="M23" s="46">
        <v>164</v>
      </c>
      <c r="N23" s="46" t="str">
        <f t="shared" si="0"/>
        <v>Andrew Campbell</v>
      </c>
      <c r="O23" s="122" t="str">
        <f>TRIM(RIGHT(Table1[[#This Row],[Name]],LEN(Table1[[#This Row],[Name]])-SEARCH(" ",Table1[[#This Row],[Name]],1)))&amp;", "&amp;TRIM(LEFT(Table1[[#This Row],[Name]],(SEARCH(" ",Table1[[#This Row],[Name]],1))))</f>
        <v>Campbell, Andrew</v>
      </c>
    </row>
    <row r="24" ht="18.75" customHeight="1" spans="1:15">
      <c r="A24" s="60" t="s">
        <v>42</v>
      </c>
      <c r="B24" s="58" t="s">
        <v>17</v>
      </c>
      <c r="C24" s="116">
        <v>685</v>
      </c>
      <c r="D24" s="58">
        <v>655</v>
      </c>
      <c r="E24" s="58"/>
      <c r="F24" s="58"/>
      <c r="G24" s="56"/>
      <c r="H24" s="56">
        <v>0</v>
      </c>
      <c r="I24" s="116">
        <f t="shared" si="1"/>
        <v>685</v>
      </c>
      <c r="J24" s="116"/>
      <c r="K24" s="63">
        <v>21.3</v>
      </c>
      <c r="M24" s="46">
        <v>154</v>
      </c>
      <c r="N24" s="46" t="str">
        <f t="shared" si="0"/>
        <v>Charlie Fitzgerald</v>
      </c>
      <c r="O24" s="122" t="str">
        <f>TRIM(RIGHT(Table1[[#This Row],[Name]],LEN(Table1[[#This Row],[Name]])-SEARCH(" ",Table1[[#This Row],[Name]],1)))&amp;", "&amp;TRIM(LEFT(Table1[[#This Row],[Name]],(SEARCH(" ",Table1[[#This Row],[Name]],1))))</f>
        <v>Fitzgerald, Charlie</v>
      </c>
    </row>
    <row r="25" ht="18.75" customHeight="1" spans="1:15">
      <c r="A25" s="54" t="s">
        <v>43</v>
      </c>
      <c r="B25" s="55" t="s">
        <v>17</v>
      </c>
      <c r="C25" s="116">
        <v>685</v>
      </c>
      <c r="D25" s="58">
        <v>655</v>
      </c>
      <c r="E25" s="58"/>
      <c r="F25" s="58"/>
      <c r="G25" s="58"/>
      <c r="H25" s="56">
        <v>0</v>
      </c>
      <c r="I25" s="116">
        <f t="shared" si="1"/>
        <v>685</v>
      </c>
      <c r="J25" s="116"/>
      <c r="K25" s="63">
        <v>21.4</v>
      </c>
      <c r="L25" s="46">
        <v>77</v>
      </c>
      <c r="M25" s="46">
        <v>144</v>
      </c>
      <c r="N25" s="46" t="str">
        <f t="shared" si="0"/>
        <v>Dylan Grace</v>
      </c>
      <c r="O25" s="122" t="str">
        <f>TRIM(RIGHT(Table1[[#This Row],[Name]],LEN(Table1[[#This Row],[Name]])-SEARCH(" ",Table1[[#This Row],[Name]],1)))&amp;", "&amp;TRIM(LEFT(Table1[[#This Row],[Name]],(SEARCH(" ",Table1[[#This Row],[Name]],1))))</f>
        <v>Grace, Dylan</v>
      </c>
    </row>
    <row r="26" ht="18.75" customHeight="1" spans="1:15">
      <c r="A26" s="54" t="s">
        <v>44</v>
      </c>
      <c r="B26" s="55" t="s">
        <v>26</v>
      </c>
      <c r="C26" s="58">
        <v>685</v>
      </c>
      <c r="D26" s="58">
        <v>685</v>
      </c>
      <c r="E26" s="58"/>
      <c r="F26" s="58"/>
      <c r="G26" s="56"/>
      <c r="H26" s="56">
        <v>0</v>
      </c>
      <c r="I26" s="116">
        <f t="shared" si="1"/>
        <v>685</v>
      </c>
      <c r="J26" s="116"/>
      <c r="K26" s="63">
        <v>21.2</v>
      </c>
      <c r="L26" s="46">
        <v>159</v>
      </c>
      <c r="M26" s="46">
        <v>102</v>
      </c>
      <c r="N26" s="46" t="str">
        <f t="shared" si="0"/>
        <v>James Barry</v>
      </c>
      <c r="O26" s="122" t="str">
        <f>TRIM(RIGHT(Table1[[#This Row],[Name]],LEN(Table1[[#This Row],[Name]])-SEARCH(" ",Table1[[#This Row],[Name]],1)))&amp;", "&amp;TRIM(LEFT(Table1[[#This Row],[Name]],(SEARCH(" ",Table1[[#This Row],[Name]],1))))</f>
        <v>Barry, James</v>
      </c>
    </row>
    <row r="27" ht="18.75" customHeight="1" spans="1:15">
      <c r="A27" s="54" t="s">
        <v>45</v>
      </c>
      <c r="B27" s="55" t="s">
        <v>17</v>
      </c>
      <c r="C27" s="58">
        <v>685</v>
      </c>
      <c r="D27" s="58">
        <v>0</v>
      </c>
      <c r="E27" s="58"/>
      <c r="F27" s="58"/>
      <c r="G27" s="58"/>
      <c r="H27" s="56">
        <v>0</v>
      </c>
      <c r="I27" s="116">
        <f t="shared" si="1"/>
        <v>685</v>
      </c>
      <c r="J27" s="116"/>
      <c r="K27" s="63">
        <v>21.5</v>
      </c>
      <c r="M27" s="46">
        <v>154</v>
      </c>
      <c r="N27" s="46" t="str">
        <f t="shared" si="0"/>
        <v>Barry O'Toole</v>
      </c>
      <c r="O27" s="122" t="str">
        <f>TRIM(RIGHT(Table1[[#This Row],[Name]],LEN(Table1[[#This Row],[Name]])-SEARCH(" ",Table1[[#This Row],[Name]],1)))&amp;", "&amp;TRIM(LEFT(Table1[[#This Row],[Name]],(SEARCH(" ",Table1[[#This Row],[Name]],1))))</f>
        <v>O'Toole, Barry</v>
      </c>
    </row>
    <row r="28" ht="18.75" customHeight="1" spans="1:15">
      <c r="A28" s="60" t="s">
        <v>46</v>
      </c>
      <c r="B28" s="58" t="s">
        <v>17</v>
      </c>
      <c r="C28" s="58">
        <v>625</v>
      </c>
      <c r="D28" s="58">
        <v>655</v>
      </c>
      <c r="E28" s="58"/>
      <c r="F28" s="58"/>
      <c r="G28" s="58"/>
      <c r="H28" s="56">
        <v>0</v>
      </c>
      <c r="I28" s="116">
        <f t="shared" si="1"/>
        <v>655</v>
      </c>
      <c r="J28" s="116"/>
      <c r="K28" s="63">
        <v>26.1</v>
      </c>
      <c r="L28" s="46">
        <v>11</v>
      </c>
      <c r="M28" s="46">
        <v>52</v>
      </c>
      <c r="N28" s="46" t="str">
        <f t="shared" si="0"/>
        <v>Sam Hardiman</v>
      </c>
      <c r="O28" s="122" t="str">
        <f>TRIM(RIGHT(Table1[[#This Row],[Name]],LEN(Table1[[#This Row],[Name]])-SEARCH(" ",Table1[[#This Row],[Name]],1)))&amp;", "&amp;TRIM(LEFT(Table1[[#This Row],[Name]],(SEARCH(" ",Table1[[#This Row],[Name]],1))))</f>
        <v>Hardiman, Sam</v>
      </c>
    </row>
    <row r="29" ht="18.75" customHeight="1" spans="1:15">
      <c r="A29" s="54" t="s">
        <v>47</v>
      </c>
      <c r="B29" s="55" t="s">
        <v>17</v>
      </c>
      <c r="C29" s="56">
        <v>605</v>
      </c>
      <c r="D29" s="56">
        <v>655</v>
      </c>
      <c r="E29" s="56"/>
      <c r="F29" s="56"/>
      <c r="G29" s="56"/>
      <c r="H29" s="56">
        <v>0</v>
      </c>
      <c r="I29" s="116">
        <f t="shared" si="1"/>
        <v>655</v>
      </c>
      <c r="J29" s="116"/>
      <c r="K29" s="63">
        <v>26.2</v>
      </c>
      <c r="M29" s="46">
        <v>40</v>
      </c>
      <c r="N29" s="46" t="str">
        <f t="shared" si="0"/>
        <v>Tim Dempsey</v>
      </c>
      <c r="O29" s="122" t="str">
        <f>TRIM(RIGHT(Table1[[#This Row],[Name]],LEN(Table1[[#This Row],[Name]])-SEARCH(" ",Table1[[#This Row],[Name]],1)))&amp;", "&amp;TRIM(LEFT(Table1[[#This Row],[Name]],(SEARCH(" ",Table1[[#This Row],[Name]],1))))</f>
        <v>Dempsey, Tim</v>
      </c>
    </row>
    <row r="30" ht="18.75" customHeight="1" spans="1:15">
      <c r="A30" s="54" t="s">
        <v>48</v>
      </c>
      <c r="B30" s="55" t="s">
        <v>26</v>
      </c>
      <c r="C30" s="56">
        <v>640</v>
      </c>
      <c r="D30" s="58">
        <v>630</v>
      </c>
      <c r="E30" s="58"/>
      <c r="F30" s="58"/>
      <c r="G30" s="58"/>
      <c r="H30" s="56">
        <v>0</v>
      </c>
      <c r="I30" s="116">
        <f t="shared" si="1"/>
        <v>640</v>
      </c>
      <c r="J30" s="116"/>
      <c r="K30" s="63">
        <v>28</v>
      </c>
      <c r="N30" s="46" t="str">
        <f t="shared" si="0"/>
        <v>James Kelly</v>
      </c>
      <c r="O30" s="122" t="str">
        <f>TRIM(RIGHT(Table1[[#This Row],[Name]],LEN(Table1[[#This Row],[Name]])-SEARCH(" ",Table1[[#This Row],[Name]],1)))&amp;", "&amp;TRIM(LEFT(Table1[[#This Row],[Name]],(SEARCH(" ",Table1[[#This Row],[Name]],1))))</f>
        <v>Kelly, James</v>
      </c>
    </row>
    <row r="31" ht="18.75" customHeight="1" spans="1:15">
      <c r="A31" s="54" t="s">
        <v>49</v>
      </c>
      <c r="B31" s="55" t="s">
        <v>30</v>
      </c>
      <c r="C31" s="58">
        <v>625</v>
      </c>
      <c r="D31" s="56">
        <v>0</v>
      </c>
      <c r="E31" s="56"/>
      <c r="F31" s="56"/>
      <c r="G31" s="56"/>
      <c r="H31" s="56">
        <v>0</v>
      </c>
      <c r="I31" s="116">
        <f t="shared" si="1"/>
        <v>625</v>
      </c>
      <c r="J31" s="116"/>
      <c r="K31" s="63">
        <v>29</v>
      </c>
      <c r="N31" s="46" t="str">
        <f t="shared" si="0"/>
        <v>Eddie Ditchburn</v>
      </c>
      <c r="O31" s="122" t="str">
        <f>TRIM(RIGHT(Table1[[#This Row],[Name]],LEN(Table1[[#This Row],[Name]])-SEARCH(" ",Table1[[#This Row],[Name]],1)))&amp;", "&amp;TRIM(LEFT(Table1[[#This Row],[Name]],(SEARCH(" ",Table1[[#This Row],[Name]],1))))</f>
        <v>Ditchburn, Eddie</v>
      </c>
    </row>
    <row r="32" ht="18.75" customHeight="1" spans="1:15">
      <c r="A32" s="54" t="s">
        <v>50</v>
      </c>
      <c r="B32" s="55" t="s">
        <v>26</v>
      </c>
      <c r="C32" s="56">
        <v>533</v>
      </c>
      <c r="D32" s="59">
        <v>620</v>
      </c>
      <c r="E32" s="56"/>
      <c r="F32" s="56"/>
      <c r="G32" s="56"/>
      <c r="H32" s="56">
        <v>0</v>
      </c>
      <c r="I32" s="116">
        <f t="shared" si="1"/>
        <v>620</v>
      </c>
      <c r="J32" s="59"/>
      <c r="K32" s="63">
        <v>30</v>
      </c>
      <c r="N32" s="46" t="str">
        <f t="shared" si="0"/>
        <v>Brian Kelleher</v>
      </c>
      <c r="O32" s="122" t="str">
        <f>TRIM(RIGHT(Table1[[#This Row],[Name]],LEN(Table1[[#This Row],[Name]])-SEARCH(" ",Table1[[#This Row],[Name]],1)))&amp;", "&amp;TRIM(LEFT(Table1[[#This Row],[Name]],(SEARCH(" ",Table1[[#This Row],[Name]],1))))</f>
        <v>Kelleher, Brian</v>
      </c>
    </row>
    <row r="33" ht="18.75" customHeight="1" spans="1:15">
      <c r="A33" s="60" t="s">
        <v>51</v>
      </c>
      <c r="B33" s="58" t="s">
        <v>20</v>
      </c>
      <c r="C33" s="56">
        <v>0</v>
      </c>
      <c r="D33" s="58">
        <v>605</v>
      </c>
      <c r="E33" s="58"/>
      <c r="F33" s="58"/>
      <c r="G33" s="58"/>
      <c r="H33" s="56"/>
      <c r="I33" s="116">
        <f t="shared" si="1"/>
        <v>605</v>
      </c>
      <c r="J33" s="116"/>
      <c r="K33" s="63">
        <v>31</v>
      </c>
      <c r="N33" s="46" t="str">
        <f t="shared" si="0"/>
        <v>Dawid Mucka</v>
      </c>
      <c r="O33" s="122" t="str">
        <f>TRIM(RIGHT(Table1[[#This Row],[Name]],LEN(Table1[[#This Row],[Name]])-SEARCH(" ",Table1[[#This Row],[Name]],1)))&amp;", "&amp;TRIM(LEFT(Table1[[#This Row],[Name]],(SEARCH(" ",Table1[[#This Row],[Name]],1))))</f>
        <v>Mucka, Dawid</v>
      </c>
    </row>
    <row r="34" ht="18.75" customHeight="1" spans="1:15">
      <c r="A34" s="54" t="s">
        <v>52</v>
      </c>
      <c r="B34" s="55" t="s">
        <v>20</v>
      </c>
      <c r="C34" s="56">
        <v>570</v>
      </c>
      <c r="D34" s="56">
        <v>605</v>
      </c>
      <c r="E34" s="56"/>
      <c r="F34" s="56"/>
      <c r="G34" s="58"/>
      <c r="H34" s="56">
        <v>0</v>
      </c>
      <c r="I34" s="116">
        <f t="shared" si="1"/>
        <v>605</v>
      </c>
      <c r="J34" s="116"/>
      <c r="K34" s="63">
        <v>31</v>
      </c>
      <c r="N34" s="46" t="str">
        <f t="shared" si="0"/>
        <v>Iain Dick</v>
      </c>
      <c r="O34" s="122" t="str">
        <f>TRIM(RIGHT(Table1[[#This Row],[Name]],LEN(Table1[[#This Row],[Name]])-SEARCH(" ",Table1[[#This Row],[Name]],1)))&amp;", "&amp;TRIM(LEFT(Table1[[#This Row],[Name]],(SEARCH(" ",Table1[[#This Row],[Name]],1))))</f>
        <v>Dick, Iain</v>
      </c>
    </row>
    <row r="35" ht="18.75" customHeight="1" spans="1:15">
      <c r="A35" s="68" t="s">
        <v>53</v>
      </c>
      <c r="B35" s="58" t="s">
        <v>30</v>
      </c>
      <c r="C35" s="56">
        <v>605</v>
      </c>
      <c r="D35" s="58">
        <v>0</v>
      </c>
      <c r="E35" s="58"/>
      <c r="F35" s="58"/>
      <c r="G35" s="56"/>
      <c r="H35" s="56">
        <v>0</v>
      </c>
      <c r="I35" s="116">
        <f t="shared" si="1"/>
        <v>605</v>
      </c>
      <c r="J35" s="116"/>
      <c r="K35" s="64">
        <v>31</v>
      </c>
      <c r="L35" s="46">
        <v>167</v>
      </c>
      <c r="M35" s="46">
        <v>248</v>
      </c>
      <c r="N35" s="46" t="str">
        <f t="shared" ref="N35:N53" si="2">A35</f>
        <v>Martin Williams</v>
      </c>
      <c r="O35" s="122" t="str">
        <f>TRIM(RIGHT(Table1[[#This Row],[Name]],LEN(Table1[[#This Row],[Name]])-SEARCH(" ",Table1[[#This Row],[Name]],1)))&amp;", "&amp;TRIM(LEFT(Table1[[#This Row],[Name]],(SEARCH(" ",Table1[[#This Row],[Name]],1))))</f>
        <v>Williams, Martin</v>
      </c>
    </row>
    <row r="36" ht="18.75" customHeight="1" spans="1:15">
      <c r="A36" s="54" t="s">
        <v>54</v>
      </c>
      <c r="B36" s="55" t="s">
        <v>20</v>
      </c>
      <c r="C36" s="116">
        <v>0</v>
      </c>
      <c r="D36" s="56">
        <v>575</v>
      </c>
      <c r="E36" s="56"/>
      <c r="F36" s="56"/>
      <c r="G36" s="56"/>
      <c r="H36" s="56"/>
      <c r="I36" s="116">
        <f t="shared" ref="I36:I53" si="3">C36+D36-MIN(C36,D36)</f>
        <v>575</v>
      </c>
      <c r="J36" s="116"/>
      <c r="K36" s="63">
        <v>34</v>
      </c>
      <c r="L36" s="46">
        <v>71</v>
      </c>
      <c r="M36" s="46">
        <v>238</v>
      </c>
      <c r="N36" s="46" t="str">
        <f t="shared" si="2"/>
        <v>Adam Wallace</v>
      </c>
      <c r="O36" s="122" t="str">
        <f>TRIM(RIGHT(Table1[[#This Row],[Name]],LEN(Table1[[#This Row],[Name]])-SEARCH(" ",Table1[[#This Row],[Name]],1)))&amp;", "&amp;TRIM(LEFT(Table1[[#This Row],[Name]],(SEARCH(" ",Table1[[#This Row],[Name]],1))))</f>
        <v>Wallace, Adam</v>
      </c>
    </row>
    <row r="37" ht="18.75" customHeight="1" spans="1:15">
      <c r="A37" s="60" t="s">
        <v>55</v>
      </c>
      <c r="B37" s="58" t="s">
        <v>30</v>
      </c>
      <c r="C37" s="56">
        <v>0</v>
      </c>
      <c r="D37" s="56">
        <v>575</v>
      </c>
      <c r="E37" s="56"/>
      <c r="F37" s="56"/>
      <c r="G37" s="56"/>
      <c r="H37" s="56"/>
      <c r="I37" s="116">
        <f t="shared" si="3"/>
        <v>575</v>
      </c>
      <c r="J37" s="116"/>
      <c r="K37" s="63">
        <v>34</v>
      </c>
      <c r="L37" s="46">
        <v>41</v>
      </c>
      <c r="M37" s="46">
        <v>194</v>
      </c>
      <c r="N37" s="46" t="str">
        <f t="shared" si="2"/>
        <v>Jack Costello</v>
      </c>
      <c r="O37" s="122" t="str">
        <f>TRIM(RIGHT(Table1[[#This Row],[Name]],LEN(Table1[[#This Row],[Name]])-SEARCH(" ",Table1[[#This Row],[Name]],1)))&amp;", "&amp;TRIM(LEFT(Table1[[#This Row],[Name]],(SEARCH(" ",Table1[[#This Row],[Name]],1))))</f>
        <v>Costello, Jack</v>
      </c>
    </row>
    <row r="38" ht="18.75" customHeight="1" spans="1:15">
      <c r="A38" s="60" t="s">
        <v>56</v>
      </c>
      <c r="B38" s="58" t="s">
        <v>17</v>
      </c>
      <c r="C38" s="116">
        <v>0</v>
      </c>
      <c r="D38" s="56">
        <v>575</v>
      </c>
      <c r="E38" s="56"/>
      <c r="F38" s="56"/>
      <c r="G38" s="56"/>
      <c r="H38" s="56"/>
      <c r="I38" s="116">
        <f t="shared" si="3"/>
        <v>575</v>
      </c>
      <c r="J38" s="116"/>
      <c r="K38" s="63">
        <v>34</v>
      </c>
      <c r="M38" s="46">
        <v>120</v>
      </c>
      <c r="N38" s="46" t="str">
        <f t="shared" si="2"/>
        <v>Sam Totterdell</v>
      </c>
      <c r="O38" s="122" t="str">
        <f>TRIM(RIGHT(Table1[[#This Row],[Name]],LEN(Table1[[#This Row],[Name]])-SEARCH(" ",Table1[[#This Row],[Name]],1)))&amp;", "&amp;TRIM(LEFT(Table1[[#This Row],[Name]],(SEARCH(" ",Table1[[#This Row],[Name]],1))))</f>
        <v>Totterdell, Sam</v>
      </c>
    </row>
    <row r="39" ht="18.75" customHeight="1" spans="1:15">
      <c r="A39" s="54" t="s">
        <v>57</v>
      </c>
      <c r="B39" s="55" t="s">
        <v>17</v>
      </c>
      <c r="C39" s="56">
        <v>0</v>
      </c>
      <c r="D39" s="56">
        <v>575</v>
      </c>
      <c r="E39" s="56"/>
      <c r="F39" s="56"/>
      <c r="G39" s="56"/>
      <c r="H39" s="56"/>
      <c r="I39" s="116">
        <f t="shared" si="3"/>
        <v>575</v>
      </c>
      <c r="J39" s="116"/>
      <c r="K39" s="63">
        <v>34</v>
      </c>
      <c r="L39" s="46">
        <v>57</v>
      </c>
      <c r="M39" s="46">
        <v>102</v>
      </c>
      <c r="N39" s="46" t="str">
        <f t="shared" si="2"/>
        <v>Thomas Becher</v>
      </c>
      <c r="O39" s="122" t="str">
        <f>TRIM(RIGHT(Table1[[#This Row],[Name]],LEN(Table1[[#This Row],[Name]])-SEARCH(" ",Table1[[#This Row],[Name]],1)))&amp;", "&amp;TRIM(LEFT(Table1[[#This Row],[Name]],(SEARCH(" ",Table1[[#This Row],[Name]],1))))</f>
        <v>Becher, Thomas</v>
      </c>
    </row>
    <row r="40" ht="18.75" customHeight="1" spans="1:15">
      <c r="A40" s="54" t="s">
        <v>58</v>
      </c>
      <c r="B40" s="55" t="s">
        <v>17</v>
      </c>
      <c r="C40" s="56">
        <v>570</v>
      </c>
      <c r="D40" s="58">
        <v>0</v>
      </c>
      <c r="E40" s="58"/>
      <c r="F40" s="58"/>
      <c r="G40" s="56"/>
      <c r="H40" s="56">
        <v>0</v>
      </c>
      <c r="I40" s="116">
        <f t="shared" si="3"/>
        <v>570</v>
      </c>
      <c r="J40" s="116"/>
      <c r="K40" s="63">
        <v>38</v>
      </c>
      <c r="L40" s="46">
        <v>8</v>
      </c>
      <c r="M40" s="46">
        <v>92</v>
      </c>
      <c r="N40" s="46" t="str">
        <f t="shared" si="2"/>
        <v>Conor Merriman</v>
      </c>
      <c r="O40" s="122" t="str">
        <f>TRIM(RIGHT(Table1[[#This Row],[Name]],LEN(Table1[[#This Row],[Name]])-SEARCH(" ",Table1[[#This Row],[Name]],1)))&amp;", "&amp;TRIM(LEFT(Table1[[#This Row],[Name]],(SEARCH(" ",Table1[[#This Row],[Name]],1))))</f>
        <v>Merriman, Conor</v>
      </c>
    </row>
    <row r="41" ht="18.75" customHeight="1" spans="1:15">
      <c r="A41" s="68" t="s">
        <v>59</v>
      </c>
      <c r="B41" s="58"/>
      <c r="C41" s="56">
        <v>570</v>
      </c>
      <c r="D41" s="56">
        <v>0</v>
      </c>
      <c r="E41" s="56"/>
      <c r="F41" s="56"/>
      <c r="G41" s="58"/>
      <c r="H41" s="56">
        <v>0</v>
      </c>
      <c r="I41" s="116">
        <f t="shared" si="3"/>
        <v>570</v>
      </c>
      <c r="J41" s="116"/>
      <c r="K41" s="63">
        <v>38</v>
      </c>
      <c r="L41" s="46">
        <v>190</v>
      </c>
      <c r="M41" s="46">
        <v>52</v>
      </c>
      <c r="N41" s="46" t="str">
        <f t="shared" si="2"/>
        <v>Harry McGoldrick</v>
      </c>
      <c r="O41" s="122" t="str">
        <f>TRIM(RIGHT(Table1[[#This Row],[Name]],LEN(Table1[[#This Row],[Name]])-SEARCH(" ",Table1[[#This Row],[Name]],1)))&amp;", "&amp;TRIM(LEFT(Table1[[#This Row],[Name]],(SEARCH(" ",Table1[[#This Row],[Name]],1))))</f>
        <v>McGoldrick, Harry</v>
      </c>
    </row>
    <row r="42" ht="18.75" customHeight="1" spans="1:15">
      <c r="A42" s="54" t="s">
        <v>60</v>
      </c>
      <c r="B42" s="55" t="s">
        <v>30</v>
      </c>
      <c r="C42" s="56">
        <v>570</v>
      </c>
      <c r="D42" s="56">
        <v>0</v>
      </c>
      <c r="E42" s="56"/>
      <c r="F42" s="56"/>
      <c r="G42" s="56"/>
      <c r="H42" s="56">
        <v>0</v>
      </c>
      <c r="I42" s="116">
        <f t="shared" si="3"/>
        <v>570</v>
      </c>
      <c r="J42" s="116"/>
      <c r="K42" s="63">
        <v>38</v>
      </c>
      <c r="M42" s="46">
        <v>40</v>
      </c>
      <c r="N42" s="46" t="str">
        <f t="shared" si="2"/>
        <v>Martin-Edward Ditchburn</v>
      </c>
      <c r="O42" s="122" t="str">
        <f>TRIM(RIGHT(Table1[[#This Row],[Name]],LEN(Table1[[#This Row],[Name]])-SEARCH(" ",Table1[[#This Row],[Name]],1)))&amp;", "&amp;TRIM(LEFT(Table1[[#This Row],[Name]],(SEARCH(" ",Table1[[#This Row],[Name]],1))))</f>
        <v>Ditchburn, Martin-Edward</v>
      </c>
    </row>
    <row r="43" ht="18.75" customHeight="1" spans="1:15">
      <c r="A43" s="54" t="s">
        <v>61</v>
      </c>
      <c r="B43" s="55" t="s">
        <v>17</v>
      </c>
      <c r="C43" s="56">
        <v>570</v>
      </c>
      <c r="D43" s="58">
        <v>0</v>
      </c>
      <c r="E43" s="58"/>
      <c r="F43" s="58"/>
      <c r="G43" s="56"/>
      <c r="H43" s="56">
        <v>0</v>
      </c>
      <c r="I43" s="116">
        <f t="shared" si="3"/>
        <v>570</v>
      </c>
      <c r="J43" s="116"/>
      <c r="K43" s="63">
        <v>38</v>
      </c>
      <c r="M43" s="46">
        <v>120</v>
      </c>
      <c r="N43" s="46" t="str">
        <f t="shared" si="2"/>
        <v>Tadhg Downey</v>
      </c>
      <c r="O43" s="122" t="str">
        <f>TRIM(RIGHT(Table1[[#This Row],[Name]],LEN(Table1[[#This Row],[Name]])-SEARCH(" ",Table1[[#This Row],[Name]],1)))&amp;", "&amp;TRIM(LEFT(Table1[[#This Row],[Name]],(SEARCH(" ",Table1[[#This Row],[Name]],1))))</f>
        <v>Downey, Tadhg</v>
      </c>
    </row>
    <row r="44" ht="18.75" customHeight="1" spans="1:15">
      <c r="A44" s="54" t="s">
        <v>62</v>
      </c>
      <c r="B44" s="55" t="s">
        <v>26</v>
      </c>
      <c r="C44" s="116">
        <v>0</v>
      </c>
      <c r="D44" s="56">
        <v>538</v>
      </c>
      <c r="E44" s="56"/>
      <c r="F44" s="56"/>
      <c r="G44" s="56"/>
      <c r="H44" s="56"/>
      <c r="I44" s="116">
        <f t="shared" si="3"/>
        <v>538</v>
      </c>
      <c r="J44" s="116"/>
      <c r="K44" s="63">
        <v>42</v>
      </c>
      <c r="L44" s="46">
        <v>57</v>
      </c>
      <c r="M44" s="46">
        <v>102</v>
      </c>
      <c r="N44" s="46" t="str">
        <f t="shared" si="2"/>
        <v>Conor Leahy</v>
      </c>
      <c r="O44" s="122" t="str">
        <f>TRIM(RIGHT(Table1[[#This Row],[Name]],LEN(Table1[[#This Row],[Name]])-SEARCH(" ",Table1[[#This Row],[Name]],1)))&amp;", "&amp;TRIM(LEFT(Table1[[#This Row],[Name]],(SEARCH(" ",Table1[[#This Row],[Name]],1))))</f>
        <v>Leahy, Conor</v>
      </c>
    </row>
    <row r="45" ht="18.75" customHeight="1" spans="1:15">
      <c r="A45" s="60" t="s">
        <v>63</v>
      </c>
      <c r="B45" s="58" t="s">
        <v>26</v>
      </c>
      <c r="C45" s="56">
        <v>0</v>
      </c>
      <c r="D45" s="58">
        <v>538</v>
      </c>
      <c r="E45" s="58"/>
      <c r="F45" s="58"/>
      <c r="G45" s="58"/>
      <c r="H45" s="56"/>
      <c r="I45" s="116">
        <f t="shared" si="3"/>
        <v>538</v>
      </c>
      <c r="J45" s="116"/>
      <c r="K45" s="63">
        <v>42</v>
      </c>
      <c r="L45" s="46">
        <v>8</v>
      </c>
      <c r="M45" s="46">
        <v>92</v>
      </c>
      <c r="N45" s="46" t="str">
        <f t="shared" si="2"/>
        <v>Darragh Condon</v>
      </c>
      <c r="O45" s="122" t="str">
        <f>TRIM(RIGHT(Table1[[#This Row],[Name]],LEN(Table1[[#This Row],[Name]])-SEARCH(" ",Table1[[#This Row],[Name]],1)))&amp;", "&amp;TRIM(LEFT(Table1[[#This Row],[Name]],(SEARCH(" ",Table1[[#This Row],[Name]],1))))</f>
        <v>Condon, Darragh</v>
      </c>
    </row>
    <row r="46" ht="18.75" customHeight="1" spans="1:15">
      <c r="A46" s="60" t="s">
        <v>64</v>
      </c>
      <c r="B46" s="58" t="s">
        <v>26</v>
      </c>
      <c r="C46" s="116">
        <v>533</v>
      </c>
      <c r="D46" s="56">
        <v>538</v>
      </c>
      <c r="E46" s="56"/>
      <c r="F46" s="56"/>
      <c r="G46" s="56"/>
      <c r="H46" s="56">
        <v>0</v>
      </c>
      <c r="I46" s="116">
        <f t="shared" si="3"/>
        <v>538</v>
      </c>
      <c r="J46" s="116"/>
      <c r="K46" s="63">
        <v>42</v>
      </c>
      <c r="L46" s="46">
        <v>190</v>
      </c>
      <c r="M46" s="46">
        <v>52</v>
      </c>
      <c r="N46" s="46" t="str">
        <f t="shared" si="2"/>
        <v>Jack O'Brien</v>
      </c>
      <c r="O46" s="122" t="str">
        <f>TRIM(RIGHT(Table1[[#This Row],[Name]],LEN(Table1[[#This Row],[Name]])-SEARCH(" ",Table1[[#This Row],[Name]],1)))&amp;", "&amp;TRIM(LEFT(Table1[[#This Row],[Name]],(SEARCH(" ",Table1[[#This Row],[Name]],1))))</f>
        <v>O'Brien, Jack</v>
      </c>
    </row>
    <row r="47" ht="18.75" customHeight="1" spans="1:15">
      <c r="A47" s="60" t="s">
        <v>65</v>
      </c>
      <c r="B47" s="58" t="s">
        <v>17</v>
      </c>
      <c r="C47" s="56">
        <v>533</v>
      </c>
      <c r="D47" s="58">
        <v>538</v>
      </c>
      <c r="E47" s="58"/>
      <c r="F47" s="58"/>
      <c r="G47" s="58"/>
      <c r="H47" s="56">
        <v>0</v>
      </c>
      <c r="I47" s="116">
        <f t="shared" si="3"/>
        <v>538</v>
      </c>
      <c r="J47" s="116"/>
      <c r="K47" s="63">
        <v>42</v>
      </c>
      <c r="M47" s="46">
        <v>40</v>
      </c>
      <c r="N47" s="46" t="str">
        <f t="shared" si="2"/>
        <v>Kevin McCabe</v>
      </c>
      <c r="O47" s="122" t="str">
        <f>TRIM(RIGHT(Table1[[#This Row],[Name]],LEN(Table1[[#This Row],[Name]])-SEARCH(" ",Table1[[#This Row],[Name]],1)))&amp;", "&amp;TRIM(LEFT(Table1[[#This Row],[Name]],(SEARCH(" ",Table1[[#This Row],[Name]],1))))</f>
        <v>McCabe, Kevin</v>
      </c>
    </row>
    <row r="48" ht="18.75" customHeight="1" spans="1:15">
      <c r="A48" s="54" t="s">
        <v>66</v>
      </c>
      <c r="B48" s="55" t="s">
        <v>17</v>
      </c>
      <c r="C48" s="56">
        <v>0</v>
      </c>
      <c r="D48" s="56">
        <v>538</v>
      </c>
      <c r="E48" s="56"/>
      <c r="F48" s="56"/>
      <c r="G48" s="56"/>
      <c r="H48" s="56"/>
      <c r="I48" s="116">
        <f t="shared" si="3"/>
        <v>538</v>
      </c>
      <c r="J48" s="116"/>
      <c r="K48" s="63">
        <v>42</v>
      </c>
      <c r="M48" s="46">
        <v>120</v>
      </c>
      <c r="N48" s="46" t="str">
        <f t="shared" si="2"/>
        <v>Lorka O'Hannrachain</v>
      </c>
      <c r="O48" s="122" t="str">
        <f>TRIM(RIGHT(Table1[[#This Row],[Name]],LEN(Table1[[#This Row],[Name]])-SEARCH(" ",Table1[[#This Row],[Name]],1)))&amp;", "&amp;TRIM(LEFT(Table1[[#This Row],[Name]],(SEARCH(" ",Table1[[#This Row],[Name]],1))))</f>
        <v>O'Hannrachain, Lorka</v>
      </c>
    </row>
    <row r="49" ht="18.75" customHeight="1" spans="1:15">
      <c r="A49" s="60" t="s">
        <v>67</v>
      </c>
      <c r="B49" s="58" t="s">
        <v>17</v>
      </c>
      <c r="C49" s="56">
        <v>533</v>
      </c>
      <c r="D49" s="56">
        <v>538</v>
      </c>
      <c r="E49" s="56"/>
      <c r="F49" s="56"/>
      <c r="G49" s="56"/>
      <c r="H49" s="56">
        <v>0</v>
      </c>
      <c r="I49" s="116">
        <f t="shared" si="3"/>
        <v>538</v>
      </c>
      <c r="J49" s="116"/>
      <c r="K49" s="63">
        <v>42</v>
      </c>
      <c r="L49" s="46">
        <v>57</v>
      </c>
      <c r="M49" s="46">
        <v>102</v>
      </c>
      <c r="N49" s="46" t="str">
        <f t="shared" si="2"/>
        <v>Louis Murphy</v>
      </c>
      <c r="O49" s="122" t="str">
        <f>TRIM(RIGHT(Table1[[#This Row],[Name]],LEN(Table1[[#This Row],[Name]])-SEARCH(" ",Table1[[#This Row],[Name]],1)))&amp;", "&amp;TRIM(LEFT(Table1[[#This Row],[Name]],(SEARCH(" ",Table1[[#This Row],[Name]],1))))</f>
        <v>Murphy, Louis</v>
      </c>
    </row>
    <row r="50" ht="18.75" customHeight="1" spans="1:15">
      <c r="A50" s="54" t="s">
        <v>68</v>
      </c>
      <c r="B50" s="55" t="s">
        <v>26</v>
      </c>
      <c r="C50" s="116">
        <v>533</v>
      </c>
      <c r="D50" s="56">
        <v>538</v>
      </c>
      <c r="E50" s="56"/>
      <c r="F50" s="56"/>
      <c r="G50" s="56"/>
      <c r="H50" s="56">
        <v>0</v>
      </c>
      <c r="I50" s="116">
        <f t="shared" si="3"/>
        <v>538</v>
      </c>
      <c r="J50" s="116"/>
      <c r="K50" s="63">
        <v>42</v>
      </c>
      <c r="L50" s="46">
        <v>8</v>
      </c>
      <c r="M50" s="46">
        <v>92</v>
      </c>
      <c r="N50" s="46" t="str">
        <f t="shared" si="2"/>
        <v>Niall O'Driscoll</v>
      </c>
      <c r="O50" s="122" t="str">
        <f>TRIM(RIGHT(Table1[[#This Row],[Name]],LEN(Table1[[#This Row],[Name]])-SEARCH(" ",Table1[[#This Row],[Name]],1)))&amp;", "&amp;TRIM(LEFT(Table1[[#This Row],[Name]],(SEARCH(" ",Table1[[#This Row],[Name]],1))))</f>
        <v>O'Driscoll, Niall</v>
      </c>
    </row>
    <row r="51" ht="18.75" customHeight="1" spans="1:15">
      <c r="A51" s="60" t="s">
        <v>69</v>
      </c>
      <c r="B51" s="58" t="s">
        <v>20</v>
      </c>
      <c r="C51" s="56">
        <v>0</v>
      </c>
      <c r="D51" s="56">
        <v>538</v>
      </c>
      <c r="E51" s="56"/>
      <c r="F51" s="56"/>
      <c r="G51" s="56"/>
      <c r="H51" s="56"/>
      <c r="I51" s="116">
        <f t="shared" si="3"/>
        <v>538</v>
      </c>
      <c r="J51" s="116"/>
      <c r="K51" s="63">
        <v>42</v>
      </c>
      <c r="L51" s="46">
        <v>190</v>
      </c>
      <c r="M51" s="46">
        <v>52</v>
      </c>
      <c r="N51" s="46" t="str">
        <f t="shared" si="2"/>
        <v>Vladislav Chucklev</v>
      </c>
      <c r="O51" s="122" t="str">
        <f>TRIM(RIGHT(Table1[[#This Row],[Name]],LEN(Table1[[#This Row],[Name]])-SEARCH(" ",Table1[[#This Row],[Name]],1)))&amp;", "&amp;TRIM(LEFT(Table1[[#This Row],[Name]],(SEARCH(" ",Table1[[#This Row],[Name]],1))))</f>
        <v>Chucklev, Vladislav</v>
      </c>
    </row>
    <row r="52" ht="18.75" customHeight="1" spans="1:15">
      <c r="A52" s="54" t="s">
        <v>70</v>
      </c>
      <c r="B52" s="55" t="s">
        <v>17</v>
      </c>
      <c r="C52" s="56">
        <v>533</v>
      </c>
      <c r="D52" s="56">
        <v>0</v>
      </c>
      <c r="E52" s="56"/>
      <c r="F52" s="56"/>
      <c r="G52" s="56"/>
      <c r="H52" s="56">
        <v>0</v>
      </c>
      <c r="I52" s="116">
        <f t="shared" si="3"/>
        <v>533</v>
      </c>
      <c r="J52" s="116"/>
      <c r="K52" s="63">
        <v>50</v>
      </c>
      <c r="M52" s="46">
        <v>40</v>
      </c>
      <c r="N52" s="46" t="str">
        <f t="shared" si="2"/>
        <v>Scott Jestin</v>
      </c>
      <c r="O52" s="122" t="str">
        <f>TRIM(RIGHT(Table1[[#This Row],[Name]],LEN(Table1[[#This Row],[Name]])-SEARCH(" ",Table1[[#This Row],[Name]],1)))&amp;", "&amp;TRIM(LEFT(Table1[[#This Row],[Name]],(SEARCH(" ",Table1[[#This Row],[Name]],1))))</f>
        <v>Jestin, Scott</v>
      </c>
    </row>
    <row r="53" ht="18.75" customHeight="1" spans="1:15">
      <c r="A53" s="54" t="s">
        <v>71</v>
      </c>
      <c r="B53" s="55" t="s">
        <v>30</v>
      </c>
      <c r="C53" s="56">
        <v>0</v>
      </c>
      <c r="D53" s="56">
        <v>515</v>
      </c>
      <c r="E53" s="56"/>
      <c r="F53" s="56"/>
      <c r="G53" s="56"/>
      <c r="H53" s="56"/>
      <c r="I53" s="116">
        <f t="shared" si="3"/>
        <v>515</v>
      </c>
      <c r="J53" s="116"/>
      <c r="K53" s="63">
        <v>51</v>
      </c>
      <c r="M53" s="46">
        <v>40</v>
      </c>
      <c r="N53" s="46" t="str">
        <f t="shared" si="2"/>
        <v>David O'Connor</v>
      </c>
      <c r="O53" s="122" t="str">
        <f>TRIM(RIGHT(Table1[[#This Row],[Name]],LEN(Table1[[#This Row],[Name]])-SEARCH(" ",Table1[[#This Row],[Name]],1)))&amp;", "&amp;TRIM(LEFT(Table1[[#This Row],[Name]],(SEARCH(" ",Table1[[#This Row],[Name]],1))))</f>
        <v>O'Connor, David</v>
      </c>
    </row>
  </sheetData>
  <printOptions horizontalCentered="1" gridLines="1"/>
  <pageMargins left="0.590277777777778" right="0.590277777777778" top="0.590277777777778" bottom="0.786805555555556" header="0.393055555555556" footer="0.471527777777778"/>
  <pageSetup paperSize="9" scale="60" orientation="portrait" horizontalDpi="300" verticalDpi="300"/>
  <headerFooter>
    <oddHeader>&amp;CPage &amp;P&amp;RJunior Boys</oddHeader>
    <oddFooter>&amp;LIrish Junior Boys Ranking List</oddFooter>
  </headerFooter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799981688894314"/>
    <pageSetUpPr fitToPage="1"/>
  </sheetPr>
  <dimension ref="A1:O230"/>
  <sheetViews>
    <sheetView workbookViewId="0">
      <selection activeCell="A9" sqref="A9"/>
    </sheetView>
  </sheetViews>
  <sheetFormatPr defaultColWidth="9" defaultRowHeight="15.6"/>
  <cols>
    <col min="1" max="1" width="25.5" customWidth="1"/>
    <col min="2" max="2" width="12.1666666666667" style="2" customWidth="1"/>
    <col min="3" max="7" width="8.5" style="2" customWidth="1"/>
    <col min="8" max="9" width="8.5" style="2" hidden="1" customWidth="1"/>
    <col min="10" max="10" width="8.5" style="3" customWidth="1"/>
    <col min="11" max="11" width="10.8333333333333" style="4"/>
    <col min="12" max="12" width="10.8333333333333" style="2"/>
    <col min="13" max="13" width="17.3333333333333" style="38" customWidth="1"/>
    <col min="14" max="15" width="9" hidden="1" customWidth="1"/>
  </cols>
  <sheetData>
    <row r="1" s="1" customFormat="1" ht="28.8" spans="1:13">
      <c r="A1" s="1" t="s">
        <v>277</v>
      </c>
      <c r="B1" s="6"/>
      <c r="C1" s="6"/>
      <c r="D1" s="6"/>
      <c r="E1" s="32">
        <f ca="1">TODAY()</f>
        <v>43362</v>
      </c>
      <c r="F1" s="6"/>
      <c r="G1" s="6"/>
      <c r="H1" s="6"/>
      <c r="I1" s="6"/>
      <c r="J1" s="13"/>
      <c r="K1" s="14"/>
      <c r="L1" s="6"/>
      <c r="M1" s="41"/>
    </row>
    <row r="3" s="2" customFormat="1" spans="1:15">
      <c r="A3" s="2" t="s">
        <v>1</v>
      </c>
      <c r="B3" s="2" t="s">
        <v>73</v>
      </c>
      <c r="C3" s="2" t="s">
        <v>74</v>
      </c>
      <c r="D3" s="2" t="s">
        <v>75</v>
      </c>
      <c r="E3" s="2" t="s">
        <v>76</v>
      </c>
      <c r="F3" s="2" t="s">
        <v>77</v>
      </c>
      <c r="G3" s="2" t="s">
        <v>15</v>
      </c>
      <c r="H3" s="2" t="s">
        <v>78</v>
      </c>
      <c r="I3" s="2" t="s">
        <v>14</v>
      </c>
      <c r="J3" s="3" t="s">
        <v>79</v>
      </c>
      <c r="K3" s="4" t="s">
        <v>9</v>
      </c>
      <c r="L3" s="2" t="s">
        <v>11</v>
      </c>
      <c r="M3" s="38" t="s">
        <v>10</v>
      </c>
      <c r="N3" s="2" t="s">
        <v>80</v>
      </c>
      <c r="O3" s="2" t="s">
        <v>81</v>
      </c>
    </row>
    <row r="4" spans="1:15">
      <c r="A4" s="33" t="s">
        <v>240</v>
      </c>
      <c r="B4" s="34" t="s">
        <v>89</v>
      </c>
      <c r="C4" s="34">
        <v>500</v>
      </c>
      <c r="D4" s="34">
        <v>480</v>
      </c>
      <c r="E4" s="34">
        <v>500</v>
      </c>
      <c r="F4" s="34">
        <v>500</v>
      </c>
      <c r="G4" s="34"/>
      <c r="J4" s="3">
        <f>IF(COUNT(Table1358[[#This Row],[Class]:[Column4]])&gt;1,MIN(Table1358[[#This Row],[Class]:[Column2]]),0)</f>
        <v>480</v>
      </c>
      <c r="K4" s="17">
        <f>SUM(Table1358[[#This Row],[Class]:[Column3]])-Table1358[[#This Row],[Discard]]*0.9999</f>
        <v>1500.048</v>
      </c>
      <c r="L4" s="2">
        <f>IF(Table1358[[#This Row],[Total]]&lt;&gt;"",RANK(Table1358[[#This Row],[Total]],Table1358[Total]),"")</f>
        <v>1</v>
      </c>
      <c r="M4" s="38" t="str">
        <f>IF(Table1358[[#This Row],[Name]]&gt;"",Table1358[[#This Row],[Name]],"")</f>
        <v>Silke Heinen</v>
      </c>
      <c r="N4">
        <f>SUM(Table1358[[#This Row],[Class]:[Column3]])-Table1358[[#This Row],[Discard]]</f>
        <v>1500</v>
      </c>
      <c r="O4" s="5">
        <f>RANK(Table1358[[#This Row],[Total2]],Table1358[Total2])</f>
        <v>1</v>
      </c>
    </row>
    <row r="5" spans="1:15">
      <c r="A5" s="33" t="s">
        <v>278</v>
      </c>
      <c r="B5" s="34" t="s">
        <v>84</v>
      </c>
      <c r="C5" s="34">
        <v>480</v>
      </c>
      <c r="D5" s="34">
        <v>500</v>
      </c>
      <c r="E5" s="34">
        <v>0</v>
      </c>
      <c r="F5" s="34">
        <v>480</v>
      </c>
      <c r="G5" s="34"/>
      <c r="J5" s="3">
        <f>IF(COUNT(Table1358[[#This Row],[Class]:[Column4]])&gt;1,MIN(Table1358[[#This Row],[Class]:[Column2]]),0)</f>
        <v>0</v>
      </c>
      <c r="K5" s="17">
        <f>SUM(Table1358[[#This Row],[Class]:[Column3]])-Table1358[[#This Row],[Discard]]*0.9999</f>
        <v>1460</v>
      </c>
      <c r="L5" s="2">
        <f>IF(Table1358[[#This Row],[Total]]&lt;&gt;"",RANK(Table1358[[#This Row],[Total]],Table1358[Total]),"")</f>
        <v>2</v>
      </c>
      <c r="M5" s="65" t="str">
        <f>IF(Table1358[[#This Row],[Name]]&gt;"",Table1358[[#This Row],[Name]],"")</f>
        <v>Thi Ly Cashman</v>
      </c>
      <c r="N5">
        <f>SUM(Table1358[[#This Row],[Class]:[Column3]])-Table1358[[#This Row],[Discard]]</f>
        <v>1460</v>
      </c>
      <c r="O5" s="5">
        <f>RANK(Table1358[[#This Row],[Total2]],Table1358[Total2])</f>
        <v>2</v>
      </c>
    </row>
    <row r="6" ht="16" customHeight="1" spans="1:15">
      <c r="A6" s="70" t="s">
        <v>244</v>
      </c>
      <c r="B6" s="34" t="s">
        <v>89</v>
      </c>
      <c r="C6" s="34">
        <v>460</v>
      </c>
      <c r="D6" s="34">
        <v>0</v>
      </c>
      <c r="E6" s="34">
        <v>480</v>
      </c>
      <c r="F6" s="34">
        <v>460</v>
      </c>
      <c r="G6" s="34"/>
      <c r="J6" s="3">
        <f>IF(COUNT(Table1358[[#This Row],[Class]:[Column4]])&gt;1,MIN(Table1358[[#This Row],[Class]:[Column2]]),0)</f>
        <v>0</v>
      </c>
      <c r="K6" s="17">
        <f>SUM(Table1358[[#This Row],[Class]:[Column3]])-Table1358[[#This Row],[Discard]]*0.9999</f>
        <v>1400</v>
      </c>
      <c r="L6" s="2">
        <f>IF(Table1358[[#This Row],[Total]]&lt;&gt;"",RANK(Table1358[[#This Row],[Total]],Table1358[Total]),"")</f>
        <v>3</v>
      </c>
      <c r="M6" s="38" t="str">
        <f>IF(Table1358[[#This Row],[Name]]&gt;"",Table1358[[#This Row],[Name]],"")</f>
        <v>Alannah O'Flynn</v>
      </c>
      <c r="N6">
        <f>SUM(Table1358[[#This Row],[Class]:[Column3]])-Table1358[[#This Row],[Discard]]</f>
        <v>1400</v>
      </c>
      <c r="O6" s="5">
        <f>RANK(Table1358[[#This Row],[Total2]],Table1358[Total2])</f>
        <v>3</v>
      </c>
    </row>
    <row r="7" spans="1:15">
      <c r="A7" s="33" t="s">
        <v>279</v>
      </c>
      <c r="B7" s="34" t="s">
        <v>89</v>
      </c>
      <c r="C7" s="34">
        <v>440</v>
      </c>
      <c r="D7" s="34">
        <v>460</v>
      </c>
      <c r="E7" s="34">
        <v>460</v>
      </c>
      <c r="F7" s="34">
        <v>440</v>
      </c>
      <c r="G7" s="34"/>
      <c r="J7" s="3">
        <f>IF(COUNT(Table1358[[#This Row],[Class]:[Column4]])&gt;1,MIN(Table1358[[#This Row],[Class]:[Column2]]),0)</f>
        <v>440</v>
      </c>
      <c r="K7" s="17">
        <f>SUM(Table1358[[#This Row],[Class]:[Column3]])-Table1358[[#This Row],[Discard]]*0.9999</f>
        <v>1360.044</v>
      </c>
      <c r="L7" s="2">
        <f>IF(Table1358[[#This Row],[Total]]&lt;&gt;"",RANK(Table1358[[#This Row],[Total]],Table1358[Total]),"")</f>
        <v>4</v>
      </c>
      <c r="M7" s="38" t="str">
        <f>IF(Table1358[[#This Row],[Name]]&gt;"",Table1358[[#This Row],[Name]],"")</f>
        <v>Isabelle O'Sullivan</v>
      </c>
      <c r="N7">
        <f>SUM(Table1358[[#This Row],[Class]:[Column3]])-Table1358[[#This Row],[Discard]]</f>
        <v>1360</v>
      </c>
      <c r="O7" s="5">
        <f>RANK(Table1358[[#This Row],[Total2]],Table1358[Total2])</f>
        <v>4</v>
      </c>
    </row>
    <row r="8" spans="1:15">
      <c r="A8" s="35"/>
      <c r="B8" s="36"/>
      <c r="C8" s="36"/>
      <c r="D8" s="36"/>
      <c r="E8" s="36"/>
      <c r="F8" s="36"/>
      <c r="G8" s="36"/>
      <c r="H8" s="10"/>
      <c r="I8" s="10"/>
      <c r="J8" s="3">
        <f>IF(COUNT(Table1358[[#This Row],[Class]:[Column4]])&gt;1,MIN(Table1358[[#This Row],[Class]:[Column2]]),0)</f>
        <v>0</v>
      </c>
      <c r="K8" s="17">
        <f>SUM(Table1358[[#This Row],[Class]:[Column3]])-Table1358[[#This Row],[Discard]]*0.9999</f>
        <v>0</v>
      </c>
      <c r="L8" s="10">
        <f>IF(Table1358[[#This Row],[Total]]&lt;&gt;"",RANK(Table1358[[#This Row],[Total]],Table1358[Total]),"")</f>
        <v>5</v>
      </c>
      <c r="M8" s="38" t="str">
        <f>IF(Table1358[[#This Row],[Name]]&gt;"",Table1358[[#This Row],[Name]],"")</f>
        <v/>
      </c>
      <c r="N8">
        <f>SUM(Table1358[[#This Row],[Class]:[Column3]])-Table1358[[#This Row],[Discard]]</f>
        <v>0</v>
      </c>
      <c r="O8" s="5">
        <f>RANK(Table1358[[#This Row],[Total2]],Table1358[Total2])</f>
        <v>5</v>
      </c>
    </row>
    <row r="9" spans="1:15">
      <c r="A9" s="33"/>
      <c r="B9" s="34"/>
      <c r="C9" s="34"/>
      <c r="D9" s="34"/>
      <c r="E9" s="34"/>
      <c r="F9" s="34"/>
      <c r="G9" s="34"/>
      <c r="J9" s="3">
        <f>IF(COUNT(Table1358[[#This Row],[Class]:[Column4]])&gt;1,MIN(Table1358[[#This Row],[Class]:[Column2]]),0)</f>
        <v>0</v>
      </c>
      <c r="K9" s="17">
        <f>SUM(Table1358[[#This Row],[Class]:[Column3]])-Table1358[[#This Row],[Discard]]*0.9999</f>
        <v>0</v>
      </c>
      <c r="L9" s="2">
        <f>IF(Table1358[[#This Row],[Total]]&lt;&gt;"",RANK(Table1358[[#This Row],[Total]],Table1358[Total]),"")</f>
        <v>5</v>
      </c>
      <c r="M9" s="38" t="str">
        <f>IF(Table1358[[#This Row],[Name]]&gt;"",Table1358[[#This Row],[Name]],"")</f>
        <v/>
      </c>
      <c r="N9">
        <f>SUM(Table1358[[#This Row],[Class]:[Column3]])-Table1358[[#This Row],[Discard]]</f>
        <v>0</v>
      </c>
      <c r="O9" s="5">
        <f>RANK(Table1358[[#This Row],[Total2]],Table1358[Total2])</f>
        <v>5</v>
      </c>
    </row>
    <row r="10" spans="1:15">
      <c r="A10" s="33"/>
      <c r="B10" s="34"/>
      <c r="C10" s="34"/>
      <c r="D10" s="34"/>
      <c r="E10" s="34"/>
      <c r="F10" s="34"/>
      <c r="G10" s="34"/>
      <c r="J10" s="3">
        <f>IF(COUNT(Table1358[[#This Row],[Class]:[Column4]])&gt;1,MIN(Table1358[[#This Row],[Class]:[Column2]]),0)</f>
        <v>0</v>
      </c>
      <c r="K10" s="17">
        <f>SUM(Table1358[[#This Row],[Class]:[Column3]])-Table1358[[#This Row],[Discard]]*0.9999</f>
        <v>0</v>
      </c>
      <c r="L10" s="2">
        <f>IF(Table1358[[#This Row],[Total]]&lt;&gt;"",RANK(Table1358[[#This Row],[Total]],Table1358[Total]),"")</f>
        <v>5</v>
      </c>
      <c r="M10" s="38" t="str">
        <f>IF(Table1358[[#This Row],[Name]]&gt;"",Table1358[[#This Row],[Name]],"")</f>
        <v/>
      </c>
      <c r="N10">
        <f>SUM(Table1358[[#This Row],[Class]:[Column3]])-Table1358[[#This Row],[Discard]]</f>
        <v>0</v>
      </c>
      <c r="O10" s="5">
        <f>RANK(Table1358[[#This Row],[Total2]],Table1358[Total2])</f>
        <v>5</v>
      </c>
    </row>
    <row r="11" spans="1:15">
      <c r="A11" s="33"/>
      <c r="B11" s="34"/>
      <c r="C11" s="34"/>
      <c r="D11" s="34"/>
      <c r="E11" s="34"/>
      <c r="F11" s="34"/>
      <c r="G11" s="34"/>
      <c r="J11" s="3">
        <f>IF(COUNT(Table1358[[#This Row],[Class]:[Column4]])&gt;1,MIN(Table1358[[#This Row],[Class]:[Column2]]),0)</f>
        <v>0</v>
      </c>
      <c r="K11" s="17">
        <f>SUM(Table1358[[#This Row],[Class]:[Column3]])-Table1358[[#This Row],[Discard]]*0.9999</f>
        <v>0</v>
      </c>
      <c r="L11" s="2">
        <f>IF(Table1358[[#This Row],[Total]]&lt;&gt;"",RANK(Table1358[[#This Row],[Total]],Table1358[Total]),"")</f>
        <v>5</v>
      </c>
      <c r="M11" s="38" t="str">
        <f>IF(Table1358[[#This Row],[Name]]&gt;"",Table1358[[#This Row],[Name]],"")</f>
        <v/>
      </c>
      <c r="N11">
        <f>SUM(Table1358[[#This Row],[Class]:[Column3]])-Table1358[[#This Row],[Discard]]</f>
        <v>0</v>
      </c>
      <c r="O11" s="5">
        <f>RANK(Table1358[[#This Row],[Total2]],Table1358[Total2])</f>
        <v>5</v>
      </c>
    </row>
    <row r="12" spans="1:15">
      <c r="A12" s="33"/>
      <c r="B12" s="34"/>
      <c r="C12" s="34"/>
      <c r="D12" s="34"/>
      <c r="E12" s="34"/>
      <c r="F12" s="34"/>
      <c r="G12" s="34"/>
      <c r="J12" s="3">
        <f>IF(COUNT(Table1358[[#This Row],[Class]:[Column4]])&gt;1,MIN(Table1358[[#This Row],[Class]:[Column2]]),0)</f>
        <v>0</v>
      </c>
      <c r="K12" s="17">
        <f>SUM(Table1358[[#This Row],[Class]:[Column3]])-Table1358[[#This Row],[Discard]]*0.9999</f>
        <v>0</v>
      </c>
      <c r="L12" s="2">
        <f>IF(Table1358[[#This Row],[Total]]&lt;&gt;"",RANK(Table1358[[#This Row],[Total]],Table1358[Total]),"")</f>
        <v>5</v>
      </c>
      <c r="M12" s="38" t="str">
        <f>IF(Table1358[[#This Row],[Name]]&gt;"",Table1358[[#This Row],[Name]],"")</f>
        <v/>
      </c>
      <c r="N12">
        <f>SUM(Table1358[[#This Row],[Class]:[Column3]])-Table1358[[#This Row],[Discard]]</f>
        <v>0</v>
      </c>
      <c r="O12" s="5">
        <f>RANK(Table1358[[#This Row],[Total2]],Table1358[Total2])</f>
        <v>5</v>
      </c>
    </row>
    <row r="13" spans="1:15">
      <c r="A13" s="33"/>
      <c r="B13" s="34"/>
      <c r="C13" s="34"/>
      <c r="D13" s="34"/>
      <c r="E13" s="34"/>
      <c r="F13" s="34"/>
      <c r="G13" s="34"/>
      <c r="J13" s="3">
        <f>IF(COUNT(Table1358[[#This Row],[Class]:[Column4]])&gt;1,MIN(Table1358[[#This Row],[Class]:[Column2]]),0)</f>
        <v>0</v>
      </c>
      <c r="K13" s="17">
        <f>SUM(Table1358[[#This Row],[Class]:[Column3]])-Table1358[[#This Row],[Discard]]*0.9999</f>
        <v>0</v>
      </c>
      <c r="L13" s="2">
        <f>IF(Table1358[[#This Row],[Total]]&lt;&gt;"",RANK(Table1358[[#This Row],[Total]],Table1358[Total]),"")</f>
        <v>5</v>
      </c>
      <c r="M13" s="38" t="str">
        <f>IF(Table1358[[#This Row],[Name]]&gt;"",Table1358[[#This Row],[Name]],"")</f>
        <v/>
      </c>
      <c r="N13">
        <f>SUM(Table1358[[#This Row],[Class]:[Column3]])-Table1358[[#This Row],[Discard]]</f>
        <v>0</v>
      </c>
      <c r="O13" s="5">
        <f>RANK(Table1358[[#This Row],[Total2]],Table1358[Total2])</f>
        <v>5</v>
      </c>
    </row>
    <row r="14" spans="1:15">
      <c r="A14" s="33"/>
      <c r="B14" s="34"/>
      <c r="C14" s="34"/>
      <c r="D14" s="34"/>
      <c r="E14" s="34"/>
      <c r="F14" s="34"/>
      <c r="G14" s="34"/>
      <c r="J14" s="3">
        <f>IF(COUNT(Table1358[[#This Row],[Class]:[Column4]])&gt;1,MIN(Table1358[[#This Row],[Class]:[Column2]]),0)</f>
        <v>0</v>
      </c>
      <c r="K14" s="17">
        <f>SUM(Table1358[[#This Row],[Class]:[Column3]])-Table1358[[#This Row],[Discard]]*0.9999</f>
        <v>0</v>
      </c>
      <c r="L14" s="2">
        <f>IF(Table1358[[#This Row],[Total]]&lt;&gt;"",RANK(Table1358[[#This Row],[Total]],Table1358[Total]),"")</f>
        <v>5</v>
      </c>
      <c r="M14" s="38" t="str">
        <f>IF(Table1358[[#This Row],[Name]]&gt;"",Table1358[[#This Row],[Name]],"")</f>
        <v/>
      </c>
      <c r="N14">
        <f>SUM(Table1358[[#This Row],[Class]:[Column3]])-Table1358[[#This Row],[Discard]]</f>
        <v>0</v>
      </c>
      <c r="O14" s="5">
        <f>RANK(Table1358[[#This Row],[Total2]],Table1358[Total2])</f>
        <v>5</v>
      </c>
    </row>
    <row r="15" spans="1:15">
      <c r="A15" s="33"/>
      <c r="B15" s="34"/>
      <c r="C15" s="34"/>
      <c r="D15" s="34"/>
      <c r="E15" s="34"/>
      <c r="F15" s="34"/>
      <c r="G15" s="34"/>
      <c r="J15" s="3">
        <f>IF(COUNT(Table1358[[#This Row],[Class]:[Column4]])&gt;1,MIN(Table1358[[#This Row],[Class]:[Column2]]),0)</f>
        <v>0</v>
      </c>
      <c r="K15" s="17">
        <f>SUM(Table1358[[#This Row],[Class]:[Column3]])-Table1358[[#This Row],[Discard]]*0.9999</f>
        <v>0</v>
      </c>
      <c r="L15" s="2">
        <f>IF(Table1358[[#This Row],[Total]]&lt;&gt;"",RANK(Table1358[[#This Row],[Total]],Table1358[Total]),"")</f>
        <v>5</v>
      </c>
      <c r="M15" s="38" t="str">
        <f>IF(Table1358[[#This Row],[Name]]&gt;"",Table1358[[#This Row],[Name]],"")</f>
        <v/>
      </c>
      <c r="N15">
        <f>SUM(Table1358[[#This Row],[Class]:[Column3]])-Table1358[[#This Row],[Discard]]</f>
        <v>0</v>
      </c>
      <c r="O15" s="5">
        <f>RANK(Table1358[[#This Row],[Total2]],Table1358[Total2])</f>
        <v>5</v>
      </c>
    </row>
    <row r="16" spans="1:15">
      <c r="A16" s="33"/>
      <c r="B16" s="34"/>
      <c r="C16" s="34"/>
      <c r="D16" s="34"/>
      <c r="E16" s="34"/>
      <c r="F16" s="34"/>
      <c r="G16" s="34"/>
      <c r="J16" s="3">
        <f>IF(COUNT(Table1358[[#This Row],[Class]:[Column4]])&gt;1,MIN(Table1358[[#This Row],[Class]:[Column2]]),0)</f>
        <v>0</v>
      </c>
      <c r="K16" s="17">
        <f>SUM(Table1358[[#This Row],[Class]:[Column3]])-Table1358[[#This Row],[Discard]]*0.9999</f>
        <v>0</v>
      </c>
      <c r="L16" s="2">
        <f>IF(Table1358[[#This Row],[Total]]&lt;&gt;"",RANK(Table1358[[#This Row],[Total]],Table1358[Total]),"")</f>
        <v>5</v>
      </c>
      <c r="M16" s="38" t="str">
        <f>IF(Table1358[[#This Row],[Name]]&gt;"",Table1358[[#This Row],[Name]],"")</f>
        <v/>
      </c>
      <c r="N16">
        <f>SUM(Table1358[[#This Row],[Class]:[Column3]])-Table1358[[#This Row],[Discard]]</f>
        <v>0</v>
      </c>
      <c r="O16" s="5">
        <f>RANK(Table1358[[#This Row],[Total2]],Table1358[Total2])</f>
        <v>5</v>
      </c>
    </row>
    <row r="17" spans="1:15">
      <c r="A17" s="33"/>
      <c r="B17" s="34"/>
      <c r="C17" s="34"/>
      <c r="D17" s="34"/>
      <c r="E17" s="34"/>
      <c r="F17" s="34"/>
      <c r="G17" s="34"/>
      <c r="J17" s="3">
        <f>IF(COUNT(Table1358[[#This Row],[Class]:[Column4]])&gt;1,MIN(Table1358[[#This Row],[Class]:[Column2]]),0)</f>
        <v>0</v>
      </c>
      <c r="K17" s="17">
        <f>SUM(Table1358[[#This Row],[Class]:[Column3]])-Table1358[[#This Row],[Discard]]*0.9999</f>
        <v>0</v>
      </c>
      <c r="L17" s="2">
        <f>IF(Table1358[[#This Row],[Total]]&lt;&gt;"",RANK(Table1358[[#This Row],[Total]],Table1358[Total]),"")</f>
        <v>5</v>
      </c>
      <c r="M17" s="38" t="str">
        <f>IF(Table1358[[#This Row],[Name]]&gt;"",Table1358[[#This Row],[Name]],"")</f>
        <v/>
      </c>
      <c r="N17">
        <f>SUM(Table1358[[#This Row],[Class]:[Column3]])-Table1358[[#This Row],[Discard]]</f>
        <v>0</v>
      </c>
      <c r="O17" s="5">
        <f>RANK(Table1358[[#This Row],[Total2]],Table1358[Total2])</f>
        <v>5</v>
      </c>
    </row>
    <row r="18" spans="1:15">
      <c r="A18" s="33"/>
      <c r="B18" s="34"/>
      <c r="C18" s="34"/>
      <c r="D18" s="34"/>
      <c r="E18" s="34"/>
      <c r="F18" s="34"/>
      <c r="G18" s="34"/>
      <c r="J18" s="3">
        <f>IF(COUNT(Table1358[[#This Row],[Class]:[Column4]])&gt;1,MIN(Table1358[[#This Row],[Class]:[Column2]]),0)</f>
        <v>0</v>
      </c>
      <c r="K18" s="17">
        <f>SUM(Table1358[[#This Row],[Class]:[Column3]])-Table1358[[#This Row],[Discard]]*0.9999</f>
        <v>0</v>
      </c>
      <c r="L18" s="2">
        <f>IF(Table1358[[#This Row],[Total]]&lt;&gt;"",RANK(Table1358[[#This Row],[Total]],Table1358[Total]),"")</f>
        <v>5</v>
      </c>
      <c r="M18" s="38" t="str">
        <f>IF(Table1358[[#This Row],[Name]]&gt;"",Table1358[[#This Row],[Name]],"")</f>
        <v/>
      </c>
      <c r="N18">
        <f>SUM(Table1358[[#This Row],[Class]:[Column3]])-Table1358[[#This Row],[Discard]]</f>
        <v>0</v>
      </c>
      <c r="O18" s="5">
        <f>RANK(Table1358[[#This Row],[Total2]],Table1358[Total2])</f>
        <v>5</v>
      </c>
    </row>
    <row r="19" spans="1:15">
      <c r="A19" s="33"/>
      <c r="B19" s="34"/>
      <c r="C19" s="34"/>
      <c r="D19" s="34"/>
      <c r="E19" s="34"/>
      <c r="F19" s="34"/>
      <c r="G19" s="34"/>
      <c r="J19" s="3">
        <f>IF(COUNT(Table1358[[#This Row],[Class]:[Column4]])&gt;1,MIN(Table1358[[#This Row],[Class]:[Column2]]),0)</f>
        <v>0</v>
      </c>
      <c r="K19" s="17">
        <f>SUM(Table1358[[#This Row],[Class]:[Column3]])-Table1358[[#This Row],[Discard]]*0.9999</f>
        <v>0</v>
      </c>
      <c r="L19" s="2">
        <f>IF(Table1358[[#This Row],[Total]]&lt;&gt;"",RANK(Table1358[[#This Row],[Total]],Table1358[Total]),"")</f>
        <v>5</v>
      </c>
      <c r="M19" s="38" t="str">
        <f>IF(Table1358[[#This Row],[Name]]&gt;"",Table1358[[#This Row],[Name]],"")</f>
        <v/>
      </c>
      <c r="N19">
        <f>SUM(Table1358[[#This Row],[Class]:[Column3]])-Table1358[[#This Row],[Discard]]</f>
        <v>0</v>
      </c>
      <c r="O19" s="5">
        <f>RANK(Table1358[[#This Row],[Total2]],Table1358[Total2])</f>
        <v>5</v>
      </c>
    </row>
    <row r="20" spans="1:15">
      <c r="A20" s="33"/>
      <c r="B20" s="34"/>
      <c r="C20" s="34"/>
      <c r="D20" s="34"/>
      <c r="E20" s="34"/>
      <c r="F20" s="34"/>
      <c r="G20" s="34"/>
      <c r="J20" s="3">
        <f>IF(COUNT(Table1358[[#This Row],[Class]:[Column4]])&gt;1,MIN(Table1358[[#This Row],[Class]:[Column2]]),0)</f>
        <v>0</v>
      </c>
      <c r="K20" s="17">
        <f>SUM(Table1358[[#This Row],[Class]:[Column3]])-Table1358[[#This Row],[Discard]]*0.9999</f>
        <v>0</v>
      </c>
      <c r="L20" s="2">
        <f>IF(Table1358[[#This Row],[Total]]&lt;&gt;"",RANK(Table1358[[#This Row],[Total]],Table1358[Total]),"")</f>
        <v>5</v>
      </c>
      <c r="M20" s="38" t="str">
        <f>IF(Table1358[[#This Row],[Name]]&gt;"",Table1358[[#This Row],[Name]],"")</f>
        <v/>
      </c>
      <c r="N20">
        <f>SUM(Table1358[[#This Row],[Class]:[Column3]])-Table1358[[#This Row],[Discard]]</f>
        <v>0</v>
      </c>
      <c r="O20" s="5">
        <f>RANK(Table1358[[#This Row],[Total2]],Table1358[Total2])</f>
        <v>5</v>
      </c>
    </row>
    <row r="21" spans="1:15">
      <c r="A21" s="33"/>
      <c r="B21" s="34"/>
      <c r="C21" s="34"/>
      <c r="D21" s="34"/>
      <c r="E21" s="34"/>
      <c r="F21" s="34"/>
      <c r="G21" s="34"/>
      <c r="J21" s="3">
        <f>IF(COUNT(Table1358[[#This Row],[Class]:[Column4]])&gt;1,MIN(Table1358[[#This Row],[Class]:[Column2]]),0)</f>
        <v>0</v>
      </c>
      <c r="K21" s="17">
        <f>SUM(Table1358[[#This Row],[Class]:[Column3]])-Table1358[[#This Row],[Discard]]*0.9999</f>
        <v>0</v>
      </c>
      <c r="L21" s="2">
        <f>IF(Table1358[[#This Row],[Total]]&lt;&gt;"",RANK(Table1358[[#This Row],[Total]],Table1358[Total]),"")</f>
        <v>5</v>
      </c>
      <c r="M21" s="38" t="str">
        <f>IF(Table1358[[#This Row],[Name]]&gt;"",Table1358[[#This Row],[Name]],"")</f>
        <v/>
      </c>
      <c r="N21">
        <f>SUM(Table1358[[#This Row],[Class]:[Column3]])-Table1358[[#This Row],[Discard]]</f>
        <v>0</v>
      </c>
      <c r="O21" s="5">
        <f>RANK(Table1358[[#This Row],[Total2]],Table1358[Total2])</f>
        <v>5</v>
      </c>
    </row>
    <row r="22" spans="1:15">
      <c r="A22" s="33"/>
      <c r="B22" s="34"/>
      <c r="C22" s="34"/>
      <c r="D22" s="34"/>
      <c r="E22" s="34"/>
      <c r="F22" s="34"/>
      <c r="G22" s="34"/>
      <c r="J22" s="3">
        <f>IF(COUNT(Table1358[[#This Row],[Class]:[Column4]])&gt;1,MIN(Table1358[[#This Row],[Class]:[Column2]]),0)</f>
        <v>0</v>
      </c>
      <c r="K22" s="17">
        <f>SUM(Table1358[[#This Row],[Class]:[Column3]])-Table1358[[#This Row],[Discard]]*0.9999</f>
        <v>0</v>
      </c>
      <c r="L22" s="2">
        <f>IF(Table1358[[#This Row],[Total]]&lt;&gt;"",RANK(Table1358[[#This Row],[Total]],Table1358[Total]),"")</f>
        <v>5</v>
      </c>
      <c r="M22" s="38" t="str">
        <f>IF(Table1358[[#This Row],[Name]]&gt;"",Table1358[[#This Row],[Name]],"")</f>
        <v/>
      </c>
      <c r="N22">
        <f>SUM(Table1358[[#This Row],[Class]:[Column3]])-Table1358[[#This Row],[Discard]]</f>
        <v>0</v>
      </c>
      <c r="O22" s="5">
        <f>RANK(Table1358[[#This Row],[Total2]],Table1358[Total2])</f>
        <v>5</v>
      </c>
    </row>
    <row r="23" spans="1:15">
      <c r="A23" s="33"/>
      <c r="B23" s="34"/>
      <c r="C23" s="34"/>
      <c r="D23" s="34"/>
      <c r="E23" s="34"/>
      <c r="F23" s="34"/>
      <c r="G23" s="34"/>
      <c r="J23" s="3">
        <f>IF(COUNT(Table1358[[#This Row],[Class]:[Column4]])&gt;1,MIN(Table1358[[#This Row],[Class]:[Column2]]),0)</f>
        <v>0</v>
      </c>
      <c r="K23" s="17">
        <f>SUM(Table1358[[#This Row],[Class]:[Column3]])-Table1358[[#This Row],[Discard]]*0.9999</f>
        <v>0</v>
      </c>
      <c r="L23" s="2">
        <f>IF(Table1358[[#This Row],[Total]]&lt;&gt;"",RANK(Table1358[[#This Row],[Total]],Table1358[Total]),"")</f>
        <v>5</v>
      </c>
      <c r="M23" s="38" t="str">
        <f>IF(Table1358[[#This Row],[Name]]&gt;"",Table1358[[#This Row],[Name]],"")</f>
        <v/>
      </c>
      <c r="N23">
        <f>SUM(Table1358[[#This Row],[Class]:[Column3]])-Table1358[[#This Row],[Discard]]</f>
        <v>0</v>
      </c>
      <c r="O23" s="5">
        <f>RANK(Table1358[[#This Row],[Total2]],Table1358[Total2])</f>
        <v>5</v>
      </c>
    </row>
    <row r="24" spans="1:15">
      <c r="A24" s="33"/>
      <c r="B24" s="34"/>
      <c r="C24" s="34"/>
      <c r="D24" s="34"/>
      <c r="E24" s="34"/>
      <c r="F24" s="34"/>
      <c r="G24" s="34"/>
      <c r="J24" s="3">
        <f>IF(COUNT(Table1358[[#This Row],[Class]:[Column4]])&gt;1,MIN(Table1358[[#This Row],[Class]:[Column2]]),0)</f>
        <v>0</v>
      </c>
      <c r="K24" s="17">
        <f>SUM(Table1358[[#This Row],[Class]:[Column3]])-Table1358[[#This Row],[Discard]]*0.9999</f>
        <v>0</v>
      </c>
      <c r="L24" s="2">
        <f>IF(Table1358[[#This Row],[Total]]&lt;&gt;"",RANK(Table1358[[#This Row],[Total]],Table1358[Total]),"")</f>
        <v>5</v>
      </c>
      <c r="M24" s="38" t="str">
        <f>IF(Table1358[[#This Row],[Name]]&gt;"",Table1358[[#This Row],[Name]],"")</f>
        <v/>
      </c>
      <c r="N24">
        <f>SUM(Table1358[[#This Row],[Class]:[Column3]])-Table1358[[#This Row],[Discard]]</f>
        <v>0</v>
      </c>
      <c r="O24" s="5">
        <f>RANK(Table1358[[#This Row],[Total2]],Table1358[Total2])</f>
        <v>5</v>
      </c>
    </row>
    <row r="25" spans="1:15">
      <c r="A25" s="35"/>
      <c r="B25" s="36"/>
      <c r="C25" s="36"/>
      <c r="D25" s="36"/>
      <c r="E25" s="36"/>
      <c r="F25" s="36"/>
      <c r="G25" s="36"/>
      <c r="H25" s="10"/>
      <c r="I25" s="10"/>
      <c r="J25" s="3">
        <f>IF(COUNT(Table1358[[#This Row],[Class]:[Column4]])&gt;1,MIN(Table1358[[#This Row],[Class]:[Column2]]),0)</f>
        <v>0</v>
      </c>
      <c r="K25" s="17">
        <f>SUM(Table1358[[#This Row],[Class]:[Column3]])-Table1358[[#This Row],[Discard]]*0.9999</f>
        <v>0</v>
      </c>
      <c r="L25" s="10">
        <f>IF(Table1358[[#This Row],[Total]]&lt;&gt;"",RANK(Table1358[[#This Row],[Total]],Table1358[Total]),"")</f>
        <v>5</v>
      </c>
      <c r="M25" s="38" t="str">
        <f>IF(Table1358[[#This Row],[Name]]&gt;"",Table1358[[#This Row],[Name]],"")</f>
        <v/>
      </c>
      <c r="N25">
        <f>SUM(Table1358[[#This Row],[Class]:[Column3]])-Table1358[[#This Row],[Discard]]</f>
        <v>0</v>
      </c>
      <c r="O25" s="5">
        <f>RANK(Table1358[[#This Row],[Total2]],Table1358[Total2])</f>
        <v>5</v>
      </c>
    </row>
    <row r="26" spans="1:15">
      <c r="A26" s="33"/>
      <c r="B26" s="34"/>
      <c r="C26" s="34"/>
      <c r="D26" s="34"/>
      <c r="E26" s="34"/>
      <c r="F26" s="34"/>
      <c r="G26" s="34"/>
      <c r="J26" s="3">
        <f>IF(COUNT(Table1358[[#This Row],[Class]:[Column4]])&gt;1,MIN(Table1358[[#This Row],[Class]:[Column2]]),0)</f>
        <v>0</v>
      </c>
      <c r="K26" s="17">
        <f>SUM(Table1358[[#This Row],[Class]:[Column3]])-Table1358[[#This Row],[Discard]]*0.9999</f>
        <v>0</v>
      </c>
      <c r="L26" s="2">
        <f>IF(Table1358[[#This Row],[Total]]&lt;&gt;"",RANK(Table1358[[#This Row],[Total]],Table1358[Total]),"")</f>
        <v>5</v>
      </c>
      <c r="M26" s="38" t="str">
        <f>IF(Table1358[[#This Row],[Name]]&gt;"",Table1358[[#This Row],[Name]],"")</f>
        <v/>
      </c>
      <c r="N26">
        <f>SUM(Table1358[[#This Row],[Class]:[Column3]])-Table1358[[#This Row],[Discard]]</f>
        <v>0</v>
      </c>
      <c r="O26" s="5">
        <f>RANK(Table1358[[#This Row],[Total2]],Table1358[Total2])</f>
        <v>5</v>
      </c>
    </row>
    <row r="27" spans="1:15">
      <c r="A27" s="33"/>
      <c r="B27" s="34"/>
      <c r="C27" s="34"/>
      <c r="D27" s="34"/>
      <c r="E27" s="34"/>
      <c r="F27" s="34"/>
      <c r="G27" s="34"/>
      <c r="J27" s="3">
        <f>IF(COUNT(Table1358[[#This Row],[Class]:[Column4]])&gt;1,MIN(Table1358[[#This Row],[Class]:[Column2]]),0)</f>
        <v>0</v>
      </c>
      <c r="K27" s="17">
        <f>SUM(Table1358[[#This Row],[Class]:[Column3]])-Table1358[[#This Row],[Discard]]*0.9999</f>
        <v>0</v>
      </c>
      <c r="L27" s="2">
        <f>IF(Table1358[[#This Row],[Total]]&lt;&gt;"",RANK(Table1358[[#This Row],[Total]],Table1358[Total]),"")</f>
        <v>5</v>
      </c>
      <c r="M27" s="38" t="str">
        <f>IF(Table1358[[#This Row],[Name]]&gt;"",Table1358[[#This Row],[Name]],"")</f>
        <v/>
      </c>
      <c r="N27">
        <f>SUM(Table1358[[#This Row],[Class]:[Column3]])-Table1358[[#This Row],[Discard]]</f>
        <v>0</v>
      </c>
      <c r="O27" s="5">
        <f>RANK(Table1358[[#This Row],[Total2]],Table1358[Total2])</f>
        <v>5</v>
      </c>
    </row>
    <row r="28" spans="1:15">
      <c r="A28" s="33"/>
      <c r="B28" s="34"/>
      <c r="C28" s="34"/>
      <c r="D28" s="34"/>
      <c r="E28" s="34"/>
      <c r="F28" s="34"/>
      <c r="G28" s="34"/>
      <c r="J28" s="3">
        <f>IF(COUNT(Table1358[[#This Row],[Class]:[Column4]])&gt;1,MIN(Table1358[[#This Row],[Class]:[Column2]]),0)</f>
        <v>0</v>
      </c>
      <c r="K28" s="17">
        <f>SUM(Table1358[[#This Row],[Class]:[Column3]])-Table1358[[#This Row],[Discard]]*0.9999</f>
        <v>0</v>
      </c>
      <c r="L28" s="2">
        <f>IF(Table1358[[#This Row],[Total]]&lt;&gt;"",RANK(Table1358[[#This Row],[Total]],Table1358[Total]),"")</f>
        <v>5</v>
      </c>
      <c r="M28" s="38" t="str">
        <f>IF(Table1358[[#This Row],[Name]]&gt;"",Table1358[[#This Row],[Name]],"")</f>
        <v/>
      </c>
      <c r="N28">
        <f>SUM(Table1358[[#This Row],[Class]:[Column3]])-Table1358[[#This Row],[Discard]]</f>
        <v>0</v>
      </c>
      <c r="O28" s="5">
        <f>RANK(Table1358[[#This Row],[Total2]],Table1358[Total2])</f>
        <v>5</v>
      </c>
    </row>
    <row r="29" spans="1:15">
      <c r="A29" s="33"/>
      <c r="B29" s="34"/>
      <c r="C29" s="34"/>
      <c r="D29" s="34"/>
      <c r="E29" s="34"/>
      <c r="F29" s="34"/>
      <c r="G29" s="34"/>
      <c r="J29" s="3">
        <f>IF(COUNT(Table1358[[#This Row],[Class]:[Column4]])&gt;1,MIN(Table1358[[#This Row],[Class]:[Column2]]),0)</f>
        <v>0</v>
      </c>
      <c r="K29" s="17">
        <f>SUM(Table1358[[#This Row],[Class]:[Column3]])-Table1358[[#This Row],[Discard]]*0.9999</f>
        <v>0</v>
      </c>
      <c r="L29" s="2">
        <f>IF(Table1358[[#This Row],[Total]]&lt;&gt;"",RANK(Table1358[[#This Row],[Total]],Table1358[Total]),"")</f>
        <v>5</v>
      </c>
      <c r="M29" s="38" t="str">
        <f>IF(Table1358[[#This Row],[Name]]&gt;"",Table1358[[#This Row],[Name]],"")</f>
        <v/>
      </c>
      <c r="N29">
        <f>SUM(Table1358[[#This Row],[Class]:[Column3]])-Table1358[[#This Row],[Discard]]</f>
        <v>0</v>
      </c>
      <c r="O29" s="5">
        <f>RANK(Table1358[[#This Row],[Total2]],Table1358[Total2])</f>
        <v>5</v>
      </c>
    </row>
    <row r="30" spans="1:15">
      <c r="A30" s="33"/>
      <c r="B30" s="34"/>
      <c r="C30" s="34"/>
      <c r="D30" s="34"/>
      <c r="E30" s="34"/>
      <c r="F30" s="34"/>
      <c r="G30" s="34"/>
      <c r="J30" s="3">
        <f>IF(COUNT(Table1358[[#This Row],[Class]:[Column4]])&gt;1,MIN(Table1358[[#This Row],[Class]:[Column2]]),0)</f>
        <v>0</v>
      </c>
      <c r="K30" s="17">
        <f>SUM(Table1358[[#This Row],[Class]:[Column3]])-Table1358[[#This Row],[Discard]]*0.9999</f>
        <v>0</v>
      </c>
      <c r="L30" s="2">
        <f>IF(Table1358[[#This Row],[Total]]&lt;&gt;"",RANK(Table1358[[#This Row],[Total]],Table1358[Total]),"")</f>
        <v>5</v>
      </c>
      <c r="M30" s="38" t="str">
        <f>IF(Table1358[[#This Row],[Name]]&gt;"",Table1358[[#This Row],[Name]],"")</f>
        <v/>
      </c>
      <c r="N30">
        <f>SUM(Table1358[[#This Row],[Class]:[Column3]])-Table1358[[#This Row],[Discard]]</f>
        <v>0</v>
      </c>
      <c r="O30" s="5">
        <f>RANK(Table1358[[#This Row],[Total2]],Table1358[Total2])</f>
        <v>5</v>
      </c>
    </row>
    <row r="31" spans="1:15">
      <c r="A31" s="33"/>
      <c r="B31" s="34"/>
      <c r="C31" s="34"/>
      <c r="D31" s="34"/>
      <c r="E31" s="34"/>
      <c r="F31" s="34"/>
      <c r="G31" s="34"/>
      <c r="J31" s="3">
        <f>IF(COUNT(Table1358[[#This Row],[Class]:[Column4]])&gt;1,MIN(Table1358[[#This Row],[Class]:[Column2]]),0)</f>
        <v>0</v>
      </c>
      <c r="K31" s="17">
        <f>SUM(Table1358[[#This Row],[Class]:[Column3]])-Table1358[[#This Row],[Discard]]*0.9999</f>
        <v>0</v>
      </c>
      <c r="L31" s="2">
        <f>IF(Table1358[[#This Row],[Total]]&lt;&gt;"",RANK(Table1358[[#This Row],[Total]],Table1358[Total]),"")</f>
        <v>5</v>
      </c>
      <c r="M31" s="38" t="str">
        <f>IF(Table1358[[#This Row],[Name]]&gt;"",Table1358[[#This Row],[Name]],"")</f>
        <v/>
      </c>
      <c r="N31">
        <f>SUM(Table1358[[#This Row],[Class]:[Column3]])-Table1358[[#This Row],[Discard]]</f>
        <v>0</v>
      </c>
      <c r="O31" s="5">
        <f>RANK(Table1358[[#This Row],[Total2]],Table1358[Total2])</f>
        <v>5</v>
      </c>
    </row>
    <row r="32" spans="1:15">
      <c r="A32" s="33"/>
      <c r="B32" s="34"/>
      <c r="C32" s="34"/>
      <c r="D32" s="34"/>
      <c r="E32" s="34"/>
      <c r="F32" s="34"/>
      <c r="G32" s="34"/>
      <c r="J32" s="3">
        <f>IF(COUNT(Table1358[[#This Row],[Class]:[Column4]])&gt;1,MIN(Table1358[[#This Row],[Class]:[Column2]]),0)</f>
        <v>0</v>
      </c>
      <c r="K32" s="17">
        <f>SUM(Table1358[[#This Row],[Class]:[Column3]])-Table1358[[#This Row],[Discard]]*0.9999</f>
        <v>0</v>
      </c>
      <c r="L32" s="2">
        <f>IF(Table1358[[#This Row],[Total]]&lt;&gt;"",RANK(Table1358[[#This Row],[Total]],Table1358[Total]),"")</f>
        <v>5</v>
      </c>
      <c r="M32" s="38" t="str">
        <f>IF(Table1358[[#This Row],[Name]]&gt;"",Table1358[[#This Row],[Name]],"")</f>
        <v/>
      </c>
      <c r="N32">
        <f>SUM(Table1358[[#This Row],[Class]:[Column3]])-Table1358[[#This Row],[Discard]]</f>
        <v>0</v>
      </c>
      <c r="O32" s="5">
        <f>RANK(Table1358[[#This Row],[Total2]],Table1358[Total2])</f>
        <v>5</v>
      </c>
    </row>
    <row r="33" spans="1:15">
      <c r="A33" s="33"/>
      <c r="B33" s="34"/>
      <c r="C33" s="34"/>
      <c r="D33" s="34"/>
      <c r="E33" s="34"/>
      <c r="F33" s="34"/>
      <c r="G33" s="34"/>
      <c r="J33" s="3">
        <f>IF(COUNT(Table1358[[#This Row],[Class]:[Column4]])&gt;1,MIN(Table1358[[#This Row],[Class]:[Column2]]),0)</f>
        <v>0</v>
      </c>
      <c r="K33" s="17">
        <f>SUM(Table1358[[#This Row],[Class]:[Column3]])-Table1358[[#This Row],[Discard]]*0.9999</f>
        <v>0</v>
      </c>
      <c r="L33" s="2">
        <f>IF(Table1358[[#This Row],[Total]]&lt;&gt;"",RANK(Table1358[[#This Row],[Total]],Table1358[Total]),"")</f>
        <v>5</v>
      </c>
      <c r="M33" s="38" t="str">
        <f>IF(Table1358[[#This Row],[Name]]&gt;"",Table1358[[#This Row],[Name]],"")</f>
        <v/>
      </c>
      <c r="N33">
        <f>SUM(Table1358[[#This Row],[Class]:[Column3]])-Table1358[[#This Row],[Discard]]</f>
        <v>0</v>
      </c>
      <c r="O33" s="5">
        <f>RANK(Table1358[[#This Row],[Total2]],Table1358[Total2])</f>
        <v>5</v>
      </c>
    </row>
    <row r="34" spans="1:15">
      <c r="A34" s="33"/>
      <c r="B34" s="34"/>
      <c r="C34" s="34"/>
      <c r="D34" s="34"/>
      <c r="E34" s="34"/>
      <c r="F34" s="34"/>
      <c r="G34" s="34"/>
      <c r="J34" s="3">
        <f>IF(COUNT(Table1358[[#This Row],[Class]:[Column4]])&gt;1,MIN(Table1358[[#This Row],[Class]:[Column2]]),0)</f>
        <v>0</v>
      </c>
      <c r="K34" s="17">
        <f>SUM(Table1358[[#This Row],[Class]:[Column3]])-Table1358[[#This Row],[Discard]]*0.9999</f>
        <v>0</v>
      </c>
      <c r="L34" s="2">
        <f>IF(Table1358[[#This Row],[Total]]&lt;&gt;"",RANK(Table1358[[#This Row],[Total]],Table1358[Total]),"")</f>
        <v>5</v>
      </c>
      <c r="M34" s="38" t="str">
        <f>IF(Table1358[[#This Row],[Name]]&gt;"",Table1358[[#This Row],[Name]],"")</f>
        <v/>
      </c>
      <c r="N34">
        <f>SUM(Table1358[[#This Row],[Class]:[Column3]])-Table1358[[#This Row],[Discard]]</f>
        <v>0</v>
      </c>
      <c r="O34" s="5">
        <f>RANK(Table1358[[#This Row],[Total2]],Table1358[Total2])</f>
        <v>5</v>
      </c>
    </row>
    <row r="35" spans="1:15">
      <c r="A35" s="33"/>
      <c r="B35" s="34"/>
      <c r="C35" s="34"/>
      <c r="D35" s="34"/>
      <c r="E35" s="34"/>
      <c r="F35" s="34"/>
      <c r="G35" s="34"/>
      <c r="J35" s="3">
        <f>IF(COUNT(Table1358[[#This Row],[Class]:[Column4]])&gt;1,MIN(Table1358[[#This Row],[Class]:[Column2]]),0)</f>
        <v>0</v>
      </c>
      <c r="K35" s="17">
        <f>SUM(Table1358[[#This Row],[Class]:[Column3]])-Table1358[[#This Row],[Discard]]*0.9999</f>
        <v>0</v>
      </c>
      <c r="L35" s="2">
        <f>IF(Table1358[[#This Row],[Total]]&lt;&gt;"",RANK(Table1358[[#This Row],[Total]],Table1358[Total]),"")</f>
        <v>5</v>
      </c>
      <c r="M35" s="38" t="str">
        <f>IF(Table1358[[#This Row],[Name]]&gt;"",Table1358[[#This Row],[Name]],"")</f>
        <v/>
      </c>
      <c r="N35">
        <f>SUM(Table1358[[#This Row],[Class]:[Column3]])-Table1358[[#This Row],[Discard]]</f>
        <v>0</v>
      </c>
      <c r="O35" s="5">
        <f>RANK(Table1358[[#This Row],[Total2]],Table1358[Total2])</f>
        <v>5</v>
      </c>
    </row>
    <row r="36" spans="1:15">
      <c r="A36" s="33"/>
      <c r="B36" s="34"/>
      <c r="C36" s="34"/>
      <c r="D36" s="34"/>
      <c r="E36" s="34"/>
      <c r="F36" s="34"/>
      <c r="G36" s="34"/>
      <c r="J36" s="3">
        <f>IF(COUNT(Table1358[[#This Row],[Class]:[Column4]])&gt;1,MIN(Table1358[[#This Row],[Class]:[Column2]]),0)</f>
        <v>0</v>
      </c>
      <c r="K36" s="17">
        <f>SUM(Table1358[[#This Row],[Class]:[Column3]])-Table1358[[#This Row],[Discard]]*0.9999</f>
        <v>0</v>
      </c>
      <c r="L36" s="2">
        <f>IF(Table1358[[#This Row],[Total]]&lt;&gt;"",RANK(Table1358[[#This Row],[Total]],Table1358[Total]),"")</f>
        <v>5</v>
      </c>
      <c r="M36" s="38" t="str">
        <f>IF(Table1358[[#This Row],[Name]]&gt;"",Table1358[[#This Row],[Name]],"")</f>
        <v/>
      </c>
      <c r="N36">
        <f>SUM(Table1358[[#This Row],[Class]:[Column3]])-Table1358[[#This Row],[Discard]]</f>
        <v>0</v>
      </c>
      <c r="O36" s="5">
        <f>RANK(Table1358[[#This Row],[Total2]],Table1358[Total2])</f>
        <v>5</v>
      </c>
    </row>
    <row r="37" spans="1:15">
      <c r="A37" s="33"/>
      <c r="B37" s="34"/>
      <c r="C37" s="34"/>
      <c r="D37" s="34"/>
      <c r="E37" s="34"/>
      <c r="F37" s="34"/>
      <c r="G37" s="34"/>
      <c r="J37" s="3">
        <f>IF(COUNT(Table1358[[#This Row],[Class]:[Column4]])&gt;1,MIN(Table1358[[#This Row],[Class]:[Column2]]),0)</f>
        <v>0</v>
      </c>
      <c r="K37" s="17">
        <f>SUM(Table1358[[#This Row],[Class]:[Column3]])-Table1358[[#This Row],[Discard]]*0.9999</f>
        <v>0</v>
      </c>
      <c r="L37" s="2">
        <f>IF(Table1358[[#This Row],[Total]]&lt;&gt;"",RANK(Table1358[[#This Row],[Total]],Table1358[Total]),"")</f>
        <v>5</v>
      </c>
      <c r="M37" s="38" t="str">
        <f>IF(Table1358[[#This Row],[Name]]&gt;"",Table1358[[#This Row],[Name]],"")</f>
        <v/>
      </c>
      <c r="N37">
        <f>SUM(Table1358[[#This Row],[Class]:[Column3]])-Table1358[[#This Row],[Discard]]</f>
        <v>0</v>
      </c>
      <c r="O37" s="5">
        <f>RANK(Table1358[[#This Row],[Total2]],Table1358[Total2])</f>
        <v>5</v>
      </c>
    </row>
    <row r="38" spans="1:15">
      <c r="A38" s="33"/>
      <c r="B38" s="34"/>
      <c r="C38" s="34"/>
      <c r="D38" s="34"/>
      <c r="E38" s="34"/>
      <c r="F38" s="34"/>
      <c r="G38" s="34"/>
      <c r="J38" s="3">
        <f>IF(COUNT(Table1358[[#This Row],[Class]:[Column4]])&gt;1,MIN(Table1358[[#This Row],[Class]:[Column2]]),0)</f>
        <v>0</v>
      </c>
      <c r="K38" s="17">
        <f>SUM(Table1358[[#This Row],[Class]:[Column3]])-Table1358[[#This Row],[Discard]]*0.9999</f>
        <v>0</v>
      </c>
      <c r="L38" s="2">
        <f>IF(Table1358[[#This Row],[Total]]&lt;&gt;"",RANK(Table1358[[#This Row],[Total]],Table1358[Total]),"")</f>
        <v>5</v>
      </c>
      <c r="M38" s="38" t="str">
        <f>IF(Table1358[[#This Row],[Name]]&gt;"",Table1358[[#This Row],[Name]],"")</f>
        <v/>
      </c>
      <c r="N38">
        <f>SUM(Table1358[[#This Row],[Class]:[Column3]])-Table1358[[#This Row],[Discard]]</f>
        <v>0</v>
      </c>
      <c r="O38" s="5">
        <f>RANK(Table1358[[#This Row],[Total2]],Table1358[Total2])</f>
        <v>5</v>
      </c>
    </row>
    <row r="39" spans="1:15">
      <c r="A39" s="33"/>
      <c r="B39" s="34"/>
      <c r="C39" s="34"/>
      <c r="D39" s="34"/>
      <c r="E39" s="34"/>
      <c r="F39" s="34"/>
      <c r="G39" s="34"/>
      <c r="J39" s="3">
        <f>IF(COUNT(Table1358[[#This Row],[Class]:[Column4]])&gt;1,MIN(Table1358[[#This Row],[Class]:[Column2]]),0)</f>
        <v>0</v>
      </c>
      <c r="K39" s="17">
        <f>SUM(Table1358[[#This Row],[Class]:[Column3]])-Table1358[[#This Row],[Discard]]*0.9999</f>
        <v>0</v>
      </c>
      <c r="L39" s="2">
        <f>IF(Table1358[[#This Row],[Total]]&lt;&gt;"",RANK(Table1358[[#This Row],[Total]],Table1358[Total]),"")</f>
        <v>5</v>
      </c>
      <c r="M39" s="38" t="str">
        <f>IF(Table1358[[#This Row],[Name]]&gt;"",Table1358[[#This Row],[Name]],"")</f>
        <v/>
      </c>
      <c r="N39">
        <f>SUM(Table1358[[#This Row],[Class]:[Column3]])-Table1358[[#This Row],[Discard]]</f>
        <v>0</v>
      </c>
      <c r="O39" s="5">
        <f>RANK(Table1358[[#This Row],[Total2]],Table1358[Total2])</f>
        <v>5</v>
      </c>
    </row>
    <row r="40" spans="1:15">
      <c r="A40" s="33"/>
      <c r="B40" s="34"/>
      <c r="C40" s="34"/>
      <c r="D40" s="34"/>
      <c r="E40" s="34"/>
      <c r="F40" s="34"/>
      <c r="G40" s="34"/>
      <c r="J40" s="3">
        <f>IF(COUNT(Table1358[[#This Row],[Class]:[Column4]])&gt;1,MIN(Table1358[[#This Row],[Class]:[Column2]]),0)</f>
        <v>0</v>
      </c>
      <c r="K40" s="17">
        <f>SUM(Table1358[[#This Row],[Class]:[Column3]])-Table1358[[#This Row],[Discard]]*0.9999</f>
        <v>0</v>
      </c>
      <c r="L40" s="2">
        <f>IF(Table1358[[#This Row],[Total]]&lt;&gt;"",RANK(Table1358[[#This Row],[Total]],Table1358[Total]),"")</f>
        <v>5</v>
      </c>
      <c r="M40" s="38" t="str">
        <f>IF(Table1358[[#This Row],[Name]]&gt;"",Table1358[[#This Row],[Name]],"")</f>
        <v/>
      </c>
      <c r="N40">
        <f>SUM(Table1358[[#This Row],[Class]:[Column3]])-Table1358[[#This Row],[Discard]]</f>
        <v>0</v>
      </c>
      <c r="O40" s="5">
        <f>RANK(Table1358[[#This Row],[Total2]],Table1358[Total2])</f>
        <v>5</v>
      </c>
    </row>
    <row r="41" spans="1:15">
      <c r="A41" s="33"/>
      <c r="B41" s="34"/>
      <c r="C41" s="34"/>
      <c r="D41" s="34"/>
      <c r="E41" s="34"/>
      <c r="F41" s="34"/>
      <c r="G41" s="34"/>
      <c r="J41" s="3">
        <f>IF(COUNT(Table1358[[#This Row],[Class]:[Column4]])&gt;1,MIN(Table1358[[#This Row],[Class]:[Column2]]),0)</f>
        <v>0</v>
      </c>
      <c r="K41" s="17">
        <f>SUM(Table1358[[#This Row],[Class]:[Column3]])-Table1358[[#This Row],[Discard]]*0.9999</f>
        <v>0</v>
      </c>
      <c r="L41" s="2">
        <f>IF(Table1358[[#This Row],[Total]]&lt;&gt;"",RANK(Table1358[[#This Row],[Total]],Table1358[Total]),"")</f>
        <v>5</v>
      </c>
      <c r="M41" s="38" t="str">
        <f>IF(Table1358[[#This Row],[Name]]&gt;"",Table1358[[#This Row],[Name]],"")</f>
        <v/>
      </c>
      <c r="N41">
        <f>SUM(Table1358[[#This Row],[Class]:[Column3]])-Table1358[[#This Row],[Discard]]</f>
        <v>0</v>
      </c>
      <c r="O41" s="5">
        <f>RANK(Table1358[[#This Row],[Total2]],Table1358[Total2])</f>
        <v>5</v>
      </c>
    </row>
    <row r="42" spans="1:15">
      <c r="A42" s="33"/>
      <c r="B42" s="34"/>
      <c r="C42" s="34"/>
      <c r="D42" s="34"/>
      <c r="E42" s="34"/>
      <c r="F42" s="34"/>
      <c r="G42" s="34"/>
      <c r="J42" s="3">
        <f>IF(COUNT(Table1358[[#This Row],[Class]:[Column4]])&gt;1,MIN(Table1358[[#This Row],[Class]:[Column2]]),0)</f>
        <v>0</v>
      </c>
      <c r="K42" s="17">
        <f>SUM(Table1358[[#This Row],[Class]:[Column3]])-Table1358[[#This Row],[Discard]]*0.9999</f>
        <v>0</v>
      </c>
      <c r="L42" s="2">
        <f>IF(Table1358[[#This Row],[Total]]&lt;&gt;"",RANK(Table1358[[#This Row],[Total]],Table1358[Total]),"")</f>
        <v>5</v>
      </c>
      <c r="M42" s="38" t="str">
        <f>IF(Table1358[[#This Row],[Name]]&gt;"",Table1358[[#This Row],[Name]],"")</f>
        <v/>
      </c>
      <c r="N42">
        <f>SUM(Table1358[[#This Row],[Class]:[Column3]])-Table1358[[#This Row],[Discard]]</f>
        <v>0</v>
      </c>
      <c r="O42" s="5">
        <f>RANK(Table1358[[#This Row],[Total2]],Table1358[Total2])</f>
        <v>5</v>
      </c>
    </row>
    <row r="43" spans="1:15">
      <c r="A43" s="33"/>
      <c r="B43" s="34"/>
      <c r="C43" s="34"/>
      <c r="D43" s="34"/>
      <c r="E43" s="34"/>
      <c r="F43" s="34"/>
      <c r="G43" s="34"/>
      <c r="J43" s="3">
        <f>IF(COUNT(Table1358[[#This Row],[Class]:[Column4]])&gt;1,MIN(Table1358[[#This Row],[Class]:[Column2]]),0)</f>
        <v>0</v>
      </c>
      <c r="K43" s="17">
        <f>SUM(Table1358[[#This Row],[Class]:[Column3]])-Table1358[[#This Row],[Discard]]*0.9999</f>
        <v>0</v>
      </c>
      <c r="L43" s="2">
        <f>IF(Table1358[[#This Row],[Total]]&lt;&gt;"",RANK(Table1358[[#This Row],[Total]],Table1358[Total]),"")</f>
        <v>5</v>
      </c>
      <c r="M43" s="38" t="str">
        <f>IF(Table1358[[#This Row],[Name]]&gt;"",Table1358[[#This Row],[Name]],"")</f>
        <v/>
      </c>
      <c r="N43">
        <f>SUM(Table1358[[#This Row],[Class]:[Column3]])-Table1358[[#This Row],[Discard]]</f>
        <v>0</v>
      </c>
      <c r="O43" s="5">
        <f>RANK(Table1358[[#This Row],[Total2]],Table1358[Total2])</f>
        <v>5</v>
      </c>
    </row>
    <row r="44" spans="1:15">
      <c r="A44" s="33"/>
      <c r="B44" s="34"/>
      <c r="C44" s="34"/>
      <c r="D44" s="34"/>
      <c r="E44" s="34"/>
      <c r="F44" s="34"/>
      <c r="G44" s="34"/>
      <c r="J44" s="3">
        <f>IF(COUNT(Table1358[[#This Row],[Class]:[Column4]])&gt;1,MIN(Table1358[[#This Row],[Class]:[Column2]]),0)</f>
        <v>0</v>
      </c>
      <c r="K44" s="17">
        <f>SUM(Table1358[[#This Row],[Class]:[Column3]])-Table1358[[#This Row],[Discard]]*0.9999</f>
        <v>0</v>
      </c>
      <c r="L44" s="2">
        <f>IF(Table1358[[#This Row],[Total]]&lt;&gt;"",RANK(Table1358[[#This Row],[Total]],Table1358[Total]),"")</f>
        <v>5</v>
      </c>
      <c r="M44" s="38" t="str">
        <f>IF(Table1358[[#This Row],[Name]]&gt;"",Table1358[[#This Row],[Name]],"")</f>
        <v/>
      </c>
      <c r="N44">
        <f>SUM(Table1358[[#This Row],[Class]:[Column3]])-Table1358[[#This Row],[Discard]]</f>
        <v>0</v>
      </c>
      <c r="O44" s="5">
        <f>RANK(Table1358[[#This Row],[Total2]],Table1358[Total2])</f>
        <v>5</v>
      </c>
    </row>
    <row r="45" spans="1:15">
      <c r="A45" s="33"/>
      <c r="B45" s="34"/>
      <c r="C45" s="34"/>
      <c r="D45" s="34"/>
      <c r="E45" s="34"/>
      <c r="F45" s="34"/>
      <c r="G45" s="34"/>
      <c r="J45" s="3">
        <f>IF(COUNT(Table1358[[#This Row],[Class]:[Column4]])&gt;1,MIN(Table1358[[#This Row],[Class]:[Column2]]),0)</f>
        <v>0</v>
      </c>
      <c r="K45" s="17">
        <f>SUM(Table1358[[#This Row],[Class]:[Column3]])-Table1358[[#This Row],[Discard]]*0.9999</f>
        <v>0</v>
      </c>
      <c r="L45" s="2">
        <f>IF(Table1358[[#This Row],[Total]]&lt;&gt;"",RANK(Table1358[[#This Row],[Total]],Table1358[Total]),"")</f>
        <v>5</v>
      </c>
      <c r="M45" s="38" t="str">
        <f>IF(Table1358[[#This Row],[Name]]&gt;"",Table1358[[#This Row],[Name]],"")</f>
        <v/>
      </c>
      <c r="N45">
        <f>SUM(Table1358[[#This Row],[Class]:[Column3]])-Table1358[[#This Row],[Discard]]</f>
        <v>0</v>
      </c>
      <c r="O45" s="5">
        <f>RANK(Table1358[[#This Row],[Total2]],Table1358[Total2])</f>
        <v>5</v>
      </c>
    </row>
    <row r="46" spans="1:15">
      <c r="A46" s="33"/>
      <c r="B46" s="34"/>
      <c r="C46" s="34"/>
      <c r="D46" s="34"/>
      <c r="E46" s="34"/>
      <c r="F46" s="34"/>
      <c r="G46" s="34"/>
      <c r="J46" s="3">
        <f>IF(COUNT(Table1358[[#This Row],[Class]:[Column4]])&gt;1,MIN(Table1358[[#This Row],[Class]:[Column2]]),0)</f>
        <v>0</v>
      </c>
      <c r="K46" s="17">
        <f>SUM(Table1358[[#This Row],[Class]:[Column3]])-Table1358[[#This Row],[Discard]]*0.9999</f>
        <v>0</v>
      </c>
      <c r="L46" s="2">
        <f>IF(Table1358[[#This Row],[Total]]&lt;&gt;"",RANK(Table1358[[#This Row],[Total]],Table1358[Total]),"")</f>
        <v>5</v>
      </c>
      <c r="M46" s="38" t="str">
        <f>IF(Table1358[[#This Row],[Name]]&gt;"",Table1358[[#This Row],[Name]],"")</f>
        <v/>
      </c>
      <c r="N46">
        <f>SUM(Table1358[[#This Row],[Class]:[Column3]])-Table1358[[#This Row],[Discard]]</f>
        <v>0</v>
      </c>
      <c r="O46" s="5">
        <f>RANK(Table1358[[#This Row],[Total2]],Table1358[Total2])</f>
        <v>5</v>
      </c>
    </row>
    <row r="47" spans="1:15">
      <c r="A47" s="33"/>
      <c r="B47" s="34"/>
      <c r="C47" s="34"/>
      <c r="D47" s="34"/>
      <c r="E47" s="34"/>
      <c r="F47" s="34"/>
      <c r="G47" s="34"/>
      <c r="J47" s="3">
        <f>IF(COUNT(Table1358[[#This Row],[Class]:[Column4]])&gt;1,MIN(Table1358[[#This Row],[Class]:[Column2]]),0)</f>
        <v>0</v>
      </c>
      <c r="K47" s="17">
        <f>SUM(Table1358[[#This Row],[Class]:[Column3]])-Table1358[[#This Row],[Discard]]*0.9999</f>
        <v>0</v>
      </c>
      <c r="L47" s="2">
        <f>IF(Table1358[[#This Row],[Total]]&lt;&gt;"",RANK(Table1358[[#This Row],[Total]],Table1358[Total]),"")</f>
        <v>5</v>
      </c>
      <c r="M47" s="38" t="str">
        <f>IF(Table1358[[#This Row],[Name]]&gt;"",Table1358[[#This Row],[Name]],"")</f>
        <v/>
      </c>
      <c r="N47">
        <f>SUM(Table1358[[#This Row],[Class]:[Column3]])-Table1358[[#This Row],[Discard]]</f>
        <v>0</v>
      </c>
      <c r="O47" s="5">
        <f>RANK(Table1358[[#This Row],[Total2]],Table1358[Total2])</f>
        <v>5</v>
      </c>
    </row>
    <row r="48" spans="1:15">
      <c r="A48" s="33"/>
      <c r="B48" s="34"/>
      <c r="C48" s="34"/>
      <c r="D48" s="34"/>
      <c r="E48" s="34"/>
      <c r="F48" s="34"/>
      <c r="G48" s="34"/>
      <c r="J48" s="3">
        <f>IF(COUNT(Table1358[[#This Row],[Class]:[Column4]])&gt;1,MIN(Table1358[[#This Row],[Class]:[Column2]]),0)</f>
        <v>0</v>
      </c>
      <c r="K48" s="17">
        <f>SUM(Table1358[[#This Row],[Class]:[Column3]])-Table1358[[#This Row],[Discard]]*0.9999</f>
        <v>0</v>
      </c>
      <c r="L48" s="2">
        <f>IF(Table1358[[#This Row],[Total]]&lt;&gt;"",RANK(Table1358[[#This Row],[Total]],Table1358[Total]),"")</f>
        <v>5</v>
      </c>
      <c r="M48" s="38" t="str">
        <f>IF(Table1358[[#This Row],[Name]]&gt;"",Table1358[[#This Row],[Name]],"")</f>
        <v/>
      </c>
      <c r="N48">
        <f>SUM(Table1358[[#This Row],[Class]:[Column3]])-Table1358[[#This Row],[Discard]]</f>
        <v>0</v>
      </c>
      <c r="O48" s="5">
        <f>RANK(Table1358[[#This Row],[Total2]],Table1358[Total2])</f>
        <v>5</v>
      </c>
    </row>
    <row r="49" spans="1:15">
      <c r="A49" s="33"/>
      <c r="B49" s="34"/>
      <c r="C49" s="34"/>
      <c r="D49" s="34"/>
      <c r="E49" s="34"/>
      <c r="F49" s="34"/>
      <c r="G49" s="34"/>
      <c r="J49" s="3">
        <f>IF(COUNT(Table1358[[#This Row],[Class]:[Column4]])&gt;1,MIN(Table1358[[#This Row],[Class]:[Column2]]),0)</f>
        <v>0</v>
      </c>
      <c r="K49" s="17">
        <f>SUM(Table1358[[#This Row],[Class]:[Column3]])-Table1358[[#This Row],[Discard]]*0.9999</f>
        <v>0</v>
      </c>
      <c r="L49" s="2">
        <f>IF(Table1358[[#This Row],[Total]]&lt;&gt;"",RANK(Table1358[[#This Row],[Total]],Table1358[Total]),"")</f>
        <v>5</v>
      </c>
      <c r="M49" s="38" t="str">
        <f>IF(Table1358[[#This Row],[Name]]&gt;"",Table1358[[#This Row],[Name]],"")</f>
        <v/>
      </c>
      <c r="N49">
        <f>SUM(Table1358[[#This Row],[Class]:[Column3]])-Table1358[[#This Row],[Discard]]</f>
        <v>0</v>
      </c>
      <c r="O49" s="5">
        <f>RANK(Table1358[[#This Row],[Total2]],Table1358[Total2])</f>
        <v>5</v>
      </c>
    </row>
    <row r="50" spans="1:15">
      <c r="A50" s="33"/>
      <c r="B50" s="34"/>
      <c r="C50" s="34"/>
      <c r="D50" s="34"/>
      <c r="E50" s="34"/>
      <c r="F50" s="34"/>
      <c r="G50" s="34"/>
      <c r="J50" s="3">
        <f>IF(COUNT(Table1358[[#This Row],[Class]:[Column4]])&gt;1,MIN(Table1358[[#This Row],[Class]:[Column2]]),0)</f>
        <v>0</v>
      </c>
      <c r="K50" s="17">
        <f>SUM(Table1358[[#This Row],[Class]:[Column3]])-Table1358[[#This Row],[Discard]]*0.9999</f>
        <v>0</v>
      </c>
      <c r="L50" s="2">
        <f>IF(Table1358[[#This Row],[Total]]&lt;&gt;"",RANK(Table1358[[#This Row],[Total]],Table1358[Total]),"")</f>
        <v>5</v>
      </c>
      <c r="M50" s="38" t="str">
        <f>IF(Table1358[[#This Row],[Name]]&gt;"",Table1358[[#This Row],[Name]],"")</f>
        <v/>
      </c>
      <c r="N50">
        <f>SUM(Table1358[[#This Row],[Class]:[Column3]])-Table1358[[#This Row],[Discard]]</f>
        <v>0</v>
      </c>
      <c r="O50" s="5">
        <f>RANK(Table1358[[#This Row],[Total2]],Table1358[Total2])</f>
        <v>5</v>
      </c>
    </row>
    <row r="51" spans="1:15">
      <c r="A51" s="33"/>
      <c r="B51" s="34"/>
      <c r="C51" s="34"/>
      <c r="D51" s="34"/>
      <c r="E51" s="34"/>
      <c r="F51" s="34"/>
      <c r="G51" s="34"/>
      <c r="J51" s="3">
        <f>IF(COUNT(Table1358[[#This Row],[Class]:[Column4]])&gt;1,MIN(Table1358[[#This Row],[Class]:[Column2]]),0)</f>
        <v>0</v>
      </c>
      <c r="K51" s="17">
        <f>SUM(Table1358[[#This Row],[Class]:[Column3]])-Table1358[[#This Row],[Discard]]*0.9999</f>
        <v>0</v>
      </c>
      <c r="L51" s="2">
        <f>IF(Table1358[[#This Row],[Total]]&lt;&gt;"",RANK(Table1358[[#This Row],[Total]],Table1358[Total]),"")</f>
        <v>5</v>
      </c>
      <c r="M51" s="38" t="str">
        <f>IF(Table1358[[#This Row],[Name]]&gt;"",Table1358[[#This Row],[Name]],"")</f>
        <v/>
      </c>
      <c r="N51">
        <f>SUM(Table1358[[#This Row],[Class]:[Column3]])-Table1358[[#This Row],[Discard]]</f>
        <v>0</v>
      </c>
      <c r="O51" s="5">
        <f>RANK(Table1358[[#This Row],[Total2]],Table1358[Total2])</f>
        <v>5</v>
      </c>
    </row>
    <row r="52" spans="1:15">
      <c r="A52" s="33"/>
      <c r="B52" s="34"/>
      <c r="C52" s="34"/>
      <c r="D52" s="34"/>
      <c r="E52" s="34"/>
      <c r="F52" s="34"/>
      <c r="G52" s="34"/>
      <c r="J52" s="3">
        <f>IF(COUNT(Table1358[[#This Row],[Class]:[Column4]])&gt;1,MIN(Table1358[[#This Row],[Class]:[Column2]]),0)</f>
        <v>0</v>
      </c>
      <c r="K52" s="17">
        <f>SUM(Table1358[[#This Row],[Class]:[Column3]])-Table1358[[#This Row],[Discard]]*0.9999</f>
        <v>0</v>
      </c>
      <c r="L52" s="2">
        <f>IF(Table1358[[#This Row],[Total]]&lt;&gt;"",RANK(Table1358[[#This Row],[Total]],Table1358[Total]),"")</f>
        <v>5</v>
      </c>
      <c r="M52" s="38" t="str">
        <f>IF(Table1358[[#This Row],[Name]]&gt;"",Table1358[[#This Row],[Name]],"")</f>
        <v/>
      </c>
      <c r="N52">
        <f>SUM(Table1358[[#This Row],[Class]:[Column3]])-Table1358[[#This Row],[Discard]]</f>
        <v>0</v>
      </c>
      <c r="O52" s="5">
        <f>RANK(Table1358[[#This Row],[Total2]],Table1358[Total2])</f>
        <v>5</v>
      </c>
    </row>
    <row r="53" spans="1:15">
      <c r="A53" s="33"/>
      <c r="B53" s="34"/>
      <c r="C53" s="34"/>
      <c r="D53" s="34"/>
      <c r="E53" s="34"/>
      <c r="F53" s="34"/>
      <c r="G53" s="34"/>
      <c r="J53" s="3">
        <f>IF(COUNT(Table1358[[#This Row],[Class]:[Column4]])&gt;1,MIN(Table1358[[#This Row],[Class]:[Column2]]),0)</f>
        <v>0</v>
      </c>
      <c r="K53" s="17">
        <f>SUM(Table1358[[#This Row],[Class]:[Column3]])-Table1358[[#This Row],[Discard]]*0.9999</f>
        <v>0</v>
      </c>
      <c r="L53" s="2">
        <f>IF(Table1358[[#This Row],[Total]]&lt;&gt;"",RANK(Table1358[[#This Row],[Total]],Table1358[Total]),"")</f>
        <v>5</v>
      </c>
      <c r="M53" s="38" t="str">
        <f>IF(Table1358[[#This Row],[Name]]&gt;"",Table1358[[#This Row],[Name]],"")</f>
        <v/>
      </c>
      <c r="N53">
        <f>SUM(Table1358[[#This Row],[Class]:[Column3]])-Table1358[[#This Row],[Discard]]</f>
        <v>0</v>
      </c>
      <c r="O53" s="5">
        <f>RANK(Table1358[[#This Row],[Total2]],Table1358[Total2])</f>
        <v>5</v>
      </c>
    </row>
    <row r="54" spans="1:15">
      <c r="A54" s="33"/>
      <c r="B54" s="34"/>
      <c r="C54" s="34"/>
      <c r="D54" s="34"/>
      <c r="E54" s="34"/>
      <c r="F54" s="34"/>
      <c r="G54" s="34"/>
      <c r="J54" s="3">
        <f>IF(COUNT(Table1358[[#This Row],[Class]:[Column4]])&gt;1,MIN(Table1358[[#This Row],[Class]:[Column2]]),0)</f>
        <v>0</v>
      </c>
      <c r="K54" s="17">
        <f>SUM(Table1358[[#This Row],[Class]:[Column3]])-Table1358[[#This Row],[Discard]]*0.9999</f>
        <v>0</v>
      </c>
      <c r="L54" s="2">
        <f>IF(Table1358[[#This Row],[Total]]&lt;&gt;"",RANK(Table1358[[#This Row],[Total]],Table1358[Total]),"")</f>
        <v>5</v>
      </c>
      <c r="M54" s="38" t="str">
        <f>IF(Table1358[[#This Row],[Name]]&gt;"",Table1358[[#This Row],[Name]],"")</f>
        <v/>
      </c>
      <c r="N54">
        <f>SUM(Table1358[[#This Row],[Class]:[Column3]])-Table1358[[#This Row],[Discard]]</f>
        <v>0</v>
      </c>
      <c r="O54" s="5">
        <f>RANK(Table1358[[#This Row],[Total2]],Table1358[Total2])</f>
        <v>5</v>
      </c>
    </row>
    <row r="55" spans="1:15">
      <c r="A55" s="33"/>
      <c r="B55" s="34"/>
      <c r="C55" s="34"/>
      <c r="D55" s="34"/>
      <c r="E55" s="34"/>
      <c r="F55" s="34"/>
      <c r="G55" s="34"/>
      <c r="J55" s="3">
        <f>IF(COUNT(Table1358[[#This Row],[Class]:[Column4]])&gt;1,MIN(Table1358[[#This Row],[Class]:[Column2]]),0)</f>
        <v>0</v>
      </c>
      <c r="K55" s="17">
        <f>SUM(Table1358[[#This Row],[Class]:[Column3]])-Table1358[[#This Row],[Discard]]*0.9999</f>
        <v>0</v>
      </c>
      <c r="L55" s="2">
        <f>IF(Table1358[[#This Row],[Total]]&lt;&gt;"",RANK(Table1358[[#This Row],[Total]],Table1358[Total]),"")</f>
        <v>5</v>
      </c>
      <c r="M55" s="38" t="str">
        <f>IF(Table1358[[#This Row],[Name]]&gt;"",Table1358[[#This Row],[Name]],"")</f>
        <v/>
      </c>
      <c r="N55">
        <f>SUM(Table1358[[#This Row],[Class]:[Column3]])-Table1358[[#This Row],[Discard]]</f>
        <v>0</v>
      </c>
      <c r="O55" s="5">
        <f>RANK(Table1358[[#This Row],[Total2]],Table1358[Total2])</f>
        <v>5</v>
      </c>
    </row>
    <row r="56" spans="1:15">
      <c r="A56" s="33"/>
      <c r="B56" s="34"/>
      <c r="C56" s="34"/>
      <c r="D56" s="34"/>
      <c r="E56" s="34"/>
      <c r="F56" s="34"/>
      <c r="G56" s="34"/>
      <c r="J56" s="3">
        <f>IF(COUNT(Table1358[[#This Row],[Class]:[Column4]])&gt;1,MIN(Table1358[[#This Row],[Class]:[Column2]]),0)</f>
        <v>0</v>
      </c>
      <c r="K56" s="17">
        <f>SUM(Table1358[[#This Row],[Class]:[Column3]])-Table1358[[#This Row],[Discard]]*0.9999</f>
        <v>0</v>
      </c>
      <c r="L56" s="2">
        <f>IF(Table1358[[#This Row],[Total]]&lt;&gt;"",RANK(Table1358[[#This Row],[Total]],Table1358[Total]),"")</f>
        <v>5</v>
      </c>
      <c r="M56" s="38" t="str">
        <f>IF(Table1358[[#This Row],[Name]]&gt;"",Table1358[[#This Row],[Name]],"")</f>
        <v/>
      </c>
      <c r="N56">
        <f>SUM(Table1358[[#This Row],[Class]:[Column3]])-Table1358[[#This Row],[Discard]]</f>
        <v>0</v>
      </c>
      <c r="O56" s="5">
        <f>RANK(Table1358[[#This Row],[Total2]],Table1358[Total2])</f>
        <v>5</v>
      </c>
    </row>
    <row r="57" spans="1:15">
      <c r="A57" s="33"/>
      <c r="B57" s="34"/>
      <c r="C57" s="34"/>
      <c r="D57" s="34"/>
      <c r="E57" s="34"/>
      <c r="F57" s="34"/>
      <c r="G57" s="34"/>
      <c r="J57" s="3">
        <f>IF(COUNT(Table1358[[#This Row],[Class]:[Column4]])&gt;1,MIN(Table1358[[#This Row],[Class]:[Column2]]),0)</f>
        <v>0</v>
      </c>
      <c r="K57" s="17">
        <f>SUM(Table1358[[#This Row],[Class]:[Column3]])-Table1358[[#This Row],[Discard]]*0.9999</f>
        <v>0</v>
      </c>
      <c r="L57" s="2">
        <f>IF(Table1358[[#This Row],[Total]]&lt;&gt;"",RANK(Table1358[[#This Row],[Total]],Table1358[Total]),"")</f>
        <v>5</v>
      </c>
      <c r="M57" s="38" t="str">
        <f>IF(Table1358[[#This Row],[Name]]&gt;"",Table1358[[#This Row],[Name]],"")</f>
        <v/>
      </c>
      <c r="N57">
        <f>SUM(Table1358[[#This Row],[Class]:[Column3]])-Table1358[[#This Row],[Discard]]</f>
        <v>0</v>
      </c>
      <c r="O57" s="5">
        <f>RANK(Table1358[[#This Row],[Total2]],Table1358[Total2])</f>
        <v>5</v>
      </c>
    </row>
    <row r="58" spans="1:15">
      <c r="A58" s="33"/>
      <c r="B58" s="34"/>
      <c r="C58" s="34"/>
      <c r="D58" s="34"/>
      <c r="E58" s="34"/>
      <c r="F58" s="34"/>
      <c r="G58" s="34"/>
      <c r="J58" s="3">
        <f>IF(COUNT(Table1358[[#This Row],[Class]:[Column4]])&gt;1,MIN(Table1358[[#This Row],[Class]:[Column2]]),0)</f>
        <v>0</v>
      </c>
      <c r="K58" s="17">
        <f>SUM(Table1358[[#This Row],[Class]:[Column3]])-Table1358[[#This Row],[Discard]]*0.9999</f>
        <v>0</v>
      </c>
      <c r="L58" s="2">
        <f>IF(Table1358[[#This Row],[Total]]&lt;&gt;"",RANK(Table1358[[#This Row],[Total]],Table1358[Total]),"")</f>
        <v>5</v>
      </c>
      <c r="M58" s="38" t="str">
        <f>IF(Table1358[[#This Row],[Name]]&gt;"",Table1358[[#This Row],[Name]],"")</f>
        <v/>
      </c>
      <c r="N58">
        <f>SUM(Table1358[[#This Row],[Class]:[Column3]])-Table1358[[#This Row],[Discard]]</f>
        <v>0</v>
      </c>
      <c r="O58" s="5">
        <f>RANK(Table1358[[#This Row],[Total2]],Table1358[Total2])</f>
        <v>5</v>
      </c>
    </row>
    <row r="59" spans="1:15">
      <c r="A59" s="33"/>
      <c r="B59" s="34"/>
      <c r="C59" s="34"/>
      <c r="D59" s="34"/>
      <c r="E59" s="34"/>
      <c r="F59" s="34"/>
      <c r="G59" s="34"/>
      <c r="J59" s="3">
        <f>IF(COUNT(Table1358[[#This Row],[Class]:[Column4]])&gt;1,MIN(Table1358[[#This Row],[Class]:[Column2]]),0)</f>
        <v>0</v>
      </c>
      <c r="K59" s="17">
        <f>SUM(Table1358[[#This Row],[Class]:[Column3]])-Table1358[[#This Row],[Discard]]*0.9999</f>
        <v>0</v>
      </c>
      <c r="L59" s="2">
        <f>IF(Table1358[[#This Row],[Total]]&lt;&gt;"",RANK(Table1358[[#This Row],[Total]],Table1358[Total]),"")</f>
        <v>5</v>
      </c>
      <c r="M59" s="38" t="str">
        <f>IF(Table1358[[#This Row],[Name]]&gt;"",Table1358[[#This Row],[Name]],"")</f>
        <v/>
      </c>
      <c r="N59">
        <f>SUM(Table1358[[#This Row],[Class]:[Column3]])-Table1358[[#This Row],[Discard]]</f>
        <v>0</v>
      </c>
      <c r="O59" s="5">
        <f>RANK(Table1358[[#This Row],[Total2]],Table1358[Total2])</f>
        <v>5</v>
      </c>
    </row>
    <row r="60" spans="1:15">
      <c r="A60" s="33"/>
      <c r="B60" s="34"/>
      <c r="C60" s="34"/>
      <c r="D60" s="34"/>
      <c r="E60" s="34"/>
      <c r="F60" s="34"/>
      <c r="G60" s="34"/>
      <c r="J60" s="3">
        <f>IF(COUNT(Table1358[[#This Row],[Class]:[Column4]])&gt;1,MIN(Table1358[[#This Row],[Class]:[Column2]]),0)</f>
        <v>0</v>
      </c>
      <c r="K60" s="17">
        <f>SUM(Table1358[[#This Row],[Class]:[Column3]])-Table1358[[#This Row],[Discard]]*0.9999</f>
        <v>0</v>
      </c>
      <c r="L60" s="2">
        <f>IF(Table1358[[#This Row],[Total]]&lt;&gt;"",RANK(Table1358[[#This Row],[Total]],Table1358[Total]),"")</f>
        <v>5</v>
      </c>
      <c r="M60" s="38" t="str">
        <f>IF(Table1358[[#This Row],[Name]]&gt;"",Table1358[[#This Row],[Name]],"")</f>
        <v/>
      </c>
      <c r="N60">
        <f>SUM(Table1358[[#This Row],[Class]:[Column3]])-Table1358[[#This Row],[Discard]]</f>
        <v>0</v>
      </c>
      <c r="O60" s="5">
        <f>RANK(Table1358[[#This Row],[Total2]],Table1358[Total2])</f>
        <v>5</v>
      </c>
    </row>
    <row r="61" spans="1:15">
      <c r="A61" s="33"/>
      <c r="B61" s="34"/>
      <c r="C61" s="34"/>
      <c r="D61" s="34"/>
      <c r="E61" s="34"/>
      <c r="F61" s="34"/>
      <c r="G61" s="34"/>
      <c r="J61" s="3">
        <f>IF(COUNT(Table1358[[#This Row],[Class]:[Column4]])&gt;1,MIN(Table1358[[#This Row],[Class]:[Column2]]),0)</f>
        <v>0</v>
      </c>
      <c r="K61" s="17">
        <f>SUM(Table1358[[#This Row],[Class]:[Column3]])-Table1358[[#This Row],[Discard]]*0.9999</f>
        <v>0</v>
      </c>
      <c r="L61" s="2">
        <f>IF(Table1358[[#This Row],[Total]]&lt;&gt;"",RANK(Table1358[[#This Row],[Total]],Table1358[Total]),"")</f>
        <v>5</v>
      </c>
      <c r="M61" s="38" t="str">
        <f>IF(Table1358[[#This Row],[Name]]&gt;"",Table1358[[#This Row],[Name]],"")</f>
        <v/>
      </c>
      <c r="N61">
        <f>SUM(Table1358[[#This Row],[Class]:[Column3]])-Table1358[[#This Row],[Discard]]</f>
        <v>0</v>
      </c>
      <c r="O61" s="5">
        <f>RANK(Table1358[[#This Row],[Total2]],Table1358[Total2])</f>
        <v>5</v>
      </c>
    </row>
    <row r="62" spans="1:15">
      <c r="A62" s="33"/>
      <c r="B62" s="34"/>
      <c r="C62" s="34"/>
      <c r="D62" s="34"/>
      <c r="E62" s="34"/>
      <c r="F62" s="34"/>
      <c r="G62" s="34"/>
      <c r="J62" s="3">
        <f>IF(COUNT(Table1358[[#This Row],[Class]:[Column4]])&gt;1,MIN(Table1358[[#This Row],[Class]:[Column2]]),0)</f>
        <v>0</v>
      </c>
      <c r="K62" s="17">
        <f>SUM(Table1358[[#This Row],[Class]:[Column3]])-Table1358[[#This Row],[Discard]]*0.9999</f>
        <v>0</v>
      </c>
      <c r="L62" s="2">
        <f>IF(Table1358[[#This Row],[Total]]&lt;&gt;"",RANK(Table1358[[#This Row],[Total]],Table1358[Total]),"")</f>
        <v>5</v>
      </c>
      <c r="M62" s="38" t="str">
        <f>IF(Table1358[[#This Row],[Name]]&gt;"",Table1358[[#This Row],[Name]],"")</f>
        <v/>
      </c>
      <c r="N62">
        <f>SUM(Table1358[[#This Row],[Class]:[Column3]])-Table1358[[#This Row],[Discard]]</f>
        <v>0</v>
      </c>
      <c r="O62" s="5">
        <f>RANK(Table1358[[#This Row],[Total2]],Table1358[Total2])</f>
        <v>5</v>
      </c>
    </row>
    <row r="63" spans="1:15">
      <c r="A63" s="33"/>
      <c r="B63" s="34"/>
      <c r="C63" s="34"/>
      <c r="D63" s="34"/>
      <c r="E63" s="34"/>
      <c r="F63" s="34"/>
      <c r="G63" s="34"/>
      <c r="J63" s="3">
        <f>IF(COUNT(Table1358[[#This Row],[Class]:[Column4]])&gt;1,MIN(Table1358[[#This Row],[Class]:[Column2]]),0)</f>
        <v>0</v>
      </c>
      <c r="K63" s="17">
        <f>SUM(Table1358[[#This Row],[Class]:[Column3]])-Table1358[[#This Row],[Discard]]*0.9999</f>
        <v>0</v>
      </c>
      <c r="L63" s="2">
        <f>IF(Table1358[[#This Row],[Total]]&lt;&gt;"",RANK(Table1358[[#This Row],[Total]],Table1358[Total]),"")</f>
        <v>5</v>
      </c>
      <c r="M63" s="38" t="str">
        <f>IF(Table1358[[#This Row],[Name]]&gt;"",Table1358[[#This Row],[Name]],"")</f>
        <v/>
      </c>
      <c r="N63">
        <f>SUM(Table1358[[#This Row],[Class]:[Column3]])-Table1358[[#This Row],[Discard]]</f>
        <v>0</v>
      </c>
      <c r="O63" s="5">
        <f>RANK(Table1358[[#This Row],[Total2]],Table1358[Total2])</f>
        <v>5</v>
      </c>
    </row>
    <row r="64" spans="1:15">
      <c r="A64" s="33"/>
      <c r="B64" s="34"/>
      <c r="C64" s="34"/>
      <c r="D64" s="34"/>
      <c r="E64" s="34"/>
      <c r="F64" s="34"/>
      <c r="G64" s="34"/>
      <c r="J64" s="3">
        <f>IF(COUNT(Table1358[[#This Row],[Class]:[Column4]])&gt;1,MIN(Table1358[[#This Row],[Class]:[Column2]]),0)</f>
        <v>0</v>
      </c>
      <c r="K64" s="17">
        <f>SUM(Table1358[[#This Row],[Class]:[Column3]])-Table1358[[#This Row],[Discard]]*0.9999</f>
        <v>0</v>
      </c>
      <c r="L64" s="2">
        <f>IF(Table1358[[#This Row],[Total]]&lt;&gt;"",RANK(Table1358[[#This Row],[Total]],Table1358[Total]),"")</f>
        <v>5</v>
      </c>
      <c r="M64" s="38" t="str">
        <f>IF(Table1358[[#This Row],[Name]]&gt;"",Table1358[[#This Row],[Name]],"")</f>
        <v/>
      </c>
      <c r="N64">
        <f>SUM(Table1358[[#This Row],[Class]:[Column3]])-Table1358[[#This Row],[Discard]]</f>
        <v>0</v>
      </c>
      <c r="O64" s="5">
        <f>RANK(Table1358[[#This Row],[Total2]],Table1358[Total2])</f>
        <v>5</v>
      </c>
    </row>
    <row r="65" spans="1:15">
      <c r="A65" s="33"/>
      <c r="B65" s="34"/>
      <c r="C65" s="34"/>
      <c r="D65" s="34"/>
      <c r="E65" s="34"/>
      <c r="F65" s="34"/>
      <c r="G65" s="34"/>
      <c r="J65" s="3">
        <f>IF(COUNT(Table1358[[#This Row],[Class]:[Column4]])&gt;1,MIN(Table1358[[#This Row],[Class]:[Column2]]),0)</f>
        <v>0</v>
      </c>
      <c r="K65" s="17">
        <f>SUM(Table1358[[#This Row],[Class]:[Column3]])-Table1358[[#This Row],[Discard]]*0.9999</f>
        <v>0</v>
      </c>
      <c r="L65" s="2">
        <f>IF(Table1358[[#This Row],[Total]]&lt;&gt;"",RANK(Table1358[[#This Row],[Total]],Table1358[Total]),"")</f>
        <v>5</v>
      </c>
      <c r="M65" s="38" t="str">
        <f>IF(Table1358[[#This Row],[Name]]&gt;"",Table1358[[#This Row],[Name]],"")</f>
        <v/>
      </c>
      <c r="N65">
        <f>SUM(Table1358[[#This Row],[Class]:[Column3]])-Table1358[[#This Row],[Discard]]</f>
        <v>0</v>
      </c>
      <c r="O65" s="5">
        <f>RANK(Table1358[[#This Row],[Total2]],Table1358[Total2])</f>
        <v>5</v>
      </c>
    </row>
    <row r="66" spans="1:15">
      <c r="A66" s="33"/>
      <c r="B66" s="34"/>
      <c r="C66" s="34"/>
      <c r="D66" s="34"/>
      <c r="E66" s="34"/>
      <c r="F66" s="34"/>
      <c r="G66" s="34"/>
      <c r="J66" s="3">
        <f>IF(COUNT(Table1358[[#This Row],[Class]:[Column4]])&gt;1,MIN(Table1358[[#This Row],[Class]:[Column2]]),0)</f>
        <v>0</v>
      </c>
      <c r="K66" s="17">
        <f>SUM(Table1358[[#This Row],[Class]:[Column3]])-Table1358[[#This Row],[Discard]]*0.9999</f>
        <v>0</v>
      </c>
      <c r="L66" s="2">
        <f>IF(Table1358[[#This Row],[Total]]&lt;&gt;"",RANK(Table1358[[#This Row],[Total]],Table1358[Total]),"")</f>
        <v>5</v>
      </c>
      <c r="M66" s="38" t="str">
        <f>IF(Table1358[[#This Row],[Name]]&gt;"",Table1358[[#This Row],[Name]],"")</f>
        <v/>
      </c>
      <c r="N66">
        <f>SUM(Table1358[[#This Row],[Class]:[Column3]])-Table1358[[#This Row],[Discard]]</f>
        <v>0</v>
      </c>
      <c r="O66" s="5">
        <f>RANK(Table1358[[#This Row],[Total2]],Table1358[Total2])</f>
        <v>5</v>
      </c>
    </row>
    <row r="67" spans="1:15">
      <c r="A67" s="33"/>
      <c r="B67" s="34"/>
      <c r="C67" s="34"/>
      <c r="D67" s="34"/>
      <c r="E67" s="34"/>
      <c r="F67" s="34"/>
      <c r="G67" s="34"/>
      <c r="J67" s="3">
        <f>IF(COUNT(Table1358[[#This Row],[Class]:[Column4]])&gt;1,MIN(Table1358[[#This Row],[Class]:[Column2]]),0)</f>
        <v>0</v>
      </c>
      <c r="K67" s="17">
        <f>SUM(Table1358[[#This Row],[Class]:[Column3]])-Table1358[[#This Row],[Discard]]*0.9999</f>
        <v>0</v>
      </c>
      <c r="L67" s="2">
        <f>IF(Table1358[[#This Row],[Total]]&lt;&gt;"",RANK(Table1358[[#This Row],[Total]],Table1358[Total]),"")</f>
        <v>5</v>
      </c>
      <c r="M67" s="38" t="str">
        <f>IF(Table1358[[#This Row],[Name]]&gt;"",Table1358[[#This Row],[Name]],"")</f>
        <v/>
      </c>
      <c r="N67">
        <f>SUM(Table1358[[#This Row],[Class]:[Column3]])-Table1358[[#This Row],[Discard]]</f>
        <v>0</v>
      </c>
      <c r="O67" s="5">
        <f>RANK(Table1358[[#This Row],[Total2]],Table1358[Total2])</f>
        <v>5</v>
      </c>
    </row>
    <row r="68" spans="1:15">
      <c r="A68" s="33"/>
      <c r="B68" s="34"/>
      <c r="C68" s="34"/>
      <c r="D68" s="34"/>
      <c r="E68" s="34"/>
      <c r="F68" s="34"/>
      <c r="G68" s="34"/>
      <c r="J68" s="3">
        <f>IF(COUNT(Table1358[[#This Row],[Class]:[Column4]])&gt;1,MIN(Table1358[[#This Row],[Class]:[Column2]]),0)</f>
        <v>0</v>
      </c>
      <c r="K68" s="17">
        <f>SUM(Table1358[[#This Row],[Class]:[Column3]])-Table1358[[#This Row],[Discard]]*0.9999</f>
        <v>0</v>
      </c>
      <c r="L68" s="2">
        <f>IF(Table1358[[#This Row],[Total]]&lt;&gt;"",RANK(Table1358[[#This Row],[Total]],Table1358[Total]),"")</f>
        <v>5</v>
      </c>
      <c r="M68" s="38" t="str">
        <f>IF(Table1358[[#This Row],[Name]]&gt;"",Table1358[[#This Row],[Name]],"")</f>
        <v/>
      </c>
      <c r="N68">
        <f>SUM(Table1358[[#This Row],[Class]:[Column3]])-Table1358[[#This Row],[Discard]]</f>
        <v>0</v>
      </c>
      <c r="O68" s="5">
        <f>RANK(Table1358[[#This Row],[Total2]],Table1358[Total2])</f>
        <v>5</v>
      </c>
    </row>
    <row r="69" spans="1:15">
      <c r="A69" s="33"/>
      <c r="B69" s="34"/>
      <c r="C69" s="34"/>
      <c r="D69" s="34"/>
      <c r="E69" s="34"/>
      <c r="F69" s="34"/>
      <c r="G69" s="34"/>
      <c r="J69" s="3">
        <f>IF(COUNT(Table1358[[#This Row],[Class]:[Column4]])&gt;1,MIN(Table1358[[#This Row],[Class]:[Column2]]),0)</f>
        <v>0</v>
      </c>
      <c r="K69" s="17">
        <f>SUM(Table1358[[#This Row],[Class]:[Column3]])-Table1358[[#This Row],[Discard]]*0.9999</f>
        <v>0</v>
      </c>
      <c r="L69" s="2">
        <f>IF(Table1358[[#This Row],[Total]]&lt;&gt;"",RANK(Table1358[[#This Row],[Total]],Table1358[Total]),"")</f>
        <v>5</v>
      </c>
      <c r="M69" s="38" t="str">
        <f>IF(Table1358[[#This Row],[Name]]&gt;"",Table1358[[#This Row],[Name]],"")</f>
        <v/>
      </c>
      <c r="N69">
        <f>SUM(Table1358[[#This Row],[Class]:[Column3]])-Table1358[[#This Row],[Discard]]</f>
        <v>0</v>
      </c>
      <c r="O69" s="5">
        <f>RANK(Table1358[[#This Row],[Total2]],Table1358[Total2])</f>
        <v>5</v>
      </c>
    </row>
    <row r="70" spans="10:15">
      <c r="J70" s="3">
        <f>IF(COUNT(Table1358[[#This Row],[Class]:[Column4]])&gt;1,MIN(Table1358[[#This Row],[Class]:[Column2]]),0)</f>
        <v>0</v>
      </c>
      <c r="K70" s="17">
        <f>SUM(Table1358[[#This Row],[Class]:[Column3]])-Table1358[[#This Row],[Discard]]*0.9999</f>
        <v>0</v>
      </c>
      <c r="L70" s="2">
        <f>IF(Table1358[[#This Row],[Total]]&lt;&gt;"",RANK(Table1358[[#This Row],[Total]],Table1358[Total]),"")</f>
        <v>5</v>
      </c>
      <c r="M70" s="38" t="str">
        <f>IF(Table1358[[#This Row],[Name]]&gt;"",Table1358[[#This Row],[Name]],"")</f>
        <v/>
      </c>
      <c r="N70">
        <f>SUM(Table1358[[#This Row],[Class]:[Column3]])-Table1358[[#This Row],[Discard]]</f>
        <v>0</v>
      </c>
      <c r="O70" s="5">
        <f>RANK(Table1358[[#This Row],[Total2]],Table1358[Total2])</f>
        <v>5</v>
      </c>
    </row>
    <row r="71" spans="10:15">
      <c r="J71" s="3">
        <f>IF(COUNT(Table1358[[#This Row],[Class]:[Column4]])&gt;1,MIN(Table1358[[#This Row],[Class]:[Column2]]),0)</f>
        <v>0</v>
      </c>
      <c r="K71" s="17">
        <f>SUM(Table1358[[#This Row],[Class]:[Column3]])-Table1358[[#This Row],[Discard]]*0.9999</f>
        <v>0</v>
      </c>
      <c r="L71" s="2">
        <f>IF(Table1358[[#This Row],[Total]]&lt;&gt;"",RANK(Table1358[[#This Row],[Total]],Table1358[Total]),"")</f>
        <v>5</v>
      </c>
      <c r="M71" s="38" t="str">
        <f>IF(Table1358[[#This Row],[Name]]&gt;"",Table1358[[#This Row],[Name]],"")</f>
        <v/>
      </c>
      <c r="N71">
        <f>SUM(Table1358[[#This Row],[Class]:[Column3]])-Table1358[[#This Row],[Discard]]</f>
        <v>0</v>
      </c>
      <c r="O71" s="5">
        <f>RANK(Table1358[[#This Row],[Total2]],Table1358[Total2])</f>
        <v>5</v>
      </c>
    </row>
    <row r="72" spans="10:15">
      <c r="J72" s="3">
        <f>IF(COUNT(Table1358[[#This Row],[Class]:[Column4]])&gt;1,MIN(Table1358[[#This Row],[Class]:[Column2]]),0)</f>
        <v>0</v>
      </c>
      <c r="K72" s="17">
        <f>SUM(Table1358[[#This Row],[Class]:[Column3]])-Table1358[[#This Row],[Discard]]*0.9999</f>
        <v>0</v>
      </c>
      <c r="L72" s="2">
        <f>IF(Table1358[[#This Row],[Total]]&lt;&gt;"",RANK(Table1358[[#This Row],[Total]],Table1358[Total]),"")</f>
        <v>5</v>
      </c>
      <c r="M72" s="38" t="str">
        <f>IF(Table1358[[#This Row],[Name]]&gt;"",Table1358[[#This Row],[Name]],"")</f>
        <v/>
      </c>
      <c r="N72">
        <f>SUM(Table1358[[#This Row],[Class]:[Column3]])-Table1358[[#This Row],[Discard]]</f>
        <v>0</v>
      </c>
      <c r="O72" s="5">
        <f>RANK(Table1358[[#This Row],[Total2]],Table1358[Total2])</f>
        <v>5</v>
      </c>
    </row>
    <row r="73" spans="10:15">
      <c r="J73" s="3">
        <f>IF(COUNT(Table1358[[#This Row],[Class]:[Column4]])&gt;1,MIN(Table1358[[#This Row],[Class]:[Column2]]),0)</f>
        <v>0</v>
      </c>
      <c r="K73" s="17">
        <f>SUM(Table1358[[#This Row],[Class]:[Column3]])-Table1358[[#This Row],[Discard]]*0.9999</f>
        <v>0</v>
      </c>
      <c r="L73" s="2">
        <f>IF(Table1358[[#This Row],[Total]]&lt;&gt;"",RANK(Table1358[[#This Row],[Total]],Table1358[Total]),"")</f>
        <v>5</v>
      </c>
      <c r="M73" s="38" t="str">
        <f>IF(Table1358[[#This Row],[Name]]&gt;"",Table1358[[#This Row],[Name]],"")</f>
        <v/>
      </c>
      <c r="N73">
        <f>SUM(Table1358[[#This Row],[Class]:[Column3]])-Table1358[[#This Row],[Discard]]</f>
        <v>0</v>
      </c>
      <c r="O73" s="5">
        <f>RANK(Table1358[[#This Row],[Total2]],Table1358[Total2])</f>
        <v>5</v>
      </c>
    </row>
    <row r="74" spans="10:15">
      <c r="J74" s="3">
        <f>IF(COUNT(Table1358[[#This Row],[Class]:[Column4]])&gt;1,MIN(Table1358[[#This Row],[Class]:[Column2]]),0)</f>
        <v>0</v>
      </c>
      <c r="K74" s="17">
        <f>SUM(Table1358[[#This Row],[Class]:[Column3]])-Table1358[[#This Row],[Discard]]*0.9999</f>
        <v>0</v>
      </c>
      <c r="L74" s="2">
        <f>IF(Table1358[[#This Row],[Total]]&lt;&gt;"",RANK(Table1358[[#This Row],[Total]],Table1358[Total]),"")</f>
        <v>5</v>
      </c>
      <c r="M74" s="38" t="str">
        <f>IF(Table1358[[#This Row],[Name]]&gt;"",Table1358[[#This Row],[Name]],"")</f>
        <v/>
      </c>
      <c r="N74">
        <f>SUM(Table1358[[#This Row],[Class]:[Column3]])-Table1358[[#This Row],[Discard]]</f>
        <v>0</v>
      </c>
      <c r="O74" s="5">
        <f>RANK(Table1358[[#This Row],[Total2]],Table1358[Total2])</f>
        <v>5</v>
      </c>
    </row>
    <row r="75" spans="10:15">
      <c r="J75" s="3">
        <f>IF(COUNT(Table1358[[#This Row],[Class]:[Column4]])&gt;1,MIN(Table1358[[#This Row],[Class]:[Column2]]),0)</f>
        <v>0</v>
      </c>
      <c r="K75" s="17">
        <f>SUM(Table1358[[#This Row],[Class]:[Column3]])-Table1358[[#This Row],[Discard]]*0.9999</f>
        <v>0</v>
      </c>
      <c r="L75" s="2">
        <f>IF(Table1358[[#This Row],[Total]]&lt;&gt;"",RANK(Table1358[[#This Row],[Total]],Table1358[Total]),"")</f>
        <v>5</v>
      </c>
      <c r="M75" s="38" t="str">
        <f>IF(Table1358[[#This Row],[Name]]&gt;"",Table1358[[#This Row],[Name]],"")</f>
        <v/>
      </c>
      <c r="N75">
        <f>SUM(Table1358[[#This Row],[Class]:[Column3]])-Table1358[[#This Row],[Discard]]</f>
        <v>0</v>
      </c>
      <c r="O75" s="5">
        <f>RANK(Table1358[[#This Row],[Total2]],Table1358[Total2])</f>
        <v>5</v>
      </c>
    </row>
    <row r="76" spans="10:15">
      <c r="J76" s="3">
        <f>IF(COUNT(Table1358[[#This Row],[Class]:[Column4]])&gt;1,MIN(Table1358[[#This Row],[Class]:[Column2]]),0)</f>
        <v>0</v>
      </c>
      <c r="K76" s="17">
        <f>SUM(Table1358[[#This Row],[Class]:[Column3]])-Table1358[[#This Row],[Discard]]*0.9999</f>
        <v>0</v>
      </c>
      <c r="L76" s="2">
        <f>IF(Table1358[[#This Row],[Total]]&lt;&gt;"",RANK(Table1358[[#This Row],[Total]],Table1358[Total]),"")</f>
        <v>5</v>
      </c>
      <c r="M76" s="38" t="str">
        <f>IF(Table1358[[#This Row],[Name]]&gt;"",Table1358[[#This Row],[Name]],"")</f>
        <v/>
      </c>
      <c r="N76">
        <f>SUM(Table1358[[#This Row],[Class]:[Column3]])-Table1358[[#This Row],[Discard]]</f>
        <v>0</v>
      </c>
      <c r="O76" s="5">
        <f>RANK(Table1358[[#This Row],[Total2]],Table1358[Total2])</f>
        <v>5</v>
      </c>
    </row>
    <row r="77" spans="10:15">
      <c r="J77" s="3">
        <f>IF(COUNT(Table1358[[#This Row],[Class]:[Column4]])&gt;1,MIN(Table1358[[#This Row],[Class]:[Column2]]),0)</f>
        <v>0</v>
      </c>
      <c r="K77" s="17">
        <f>SUM(Table1358[[#This Row],[Class]:[Column3]])-Table1358[[#This Row],[Discard]]*0.9999</f>
        <v>0</v>
      </c>
      <c r="L77" s="2">
        <f>IF(Table1358[[#This Row],[Total]]&lt;&gt;"",RANK(Table1358[[#This Row],[Total]],Table1358[Total]),"")</f>
        <v>5</v>
      </c>
      <c r="M77" s="38" t="str">
        <f>IF(Table1358[[#This Row],[Name]]&gt;"",Table1358[[#This Row],[Name]],"")</f>
        <v/>
      </c>
      <c r="N77">
        <f>SUM(Table1358[[#This Row],[Class]:[Column3]])-Table1358[[#This Row],[Discard]]</f>
        <v>0</v>
      </c>
      <c r="O77" s="5">
        <f>RANK(Table1358[[#This Row],[Total2]],Table1358[Total2])</f>
        <v>5</v>
      </c>
    </row>
    <row r="78" spans="10:15">
      <c r="J78" s="3">
        <f>IF(COUNT(Table1358[[#This Row],[Class]:[Column4]])&gt;1,MIN(Table1358[[#This Row],[Class]:[Column2]]),0)</f>
        <v>0</v>
      </c>
      <c r="K78" s="17">
        <f>SUM(Table1358[[#This Row],[Class]:[Column3]])-Table1358[[#This Row],[Discard]]*0.9999</f>
        <v>0</v>
      </c>
      <c r="L78" s="2">
        <f>IF(Table1358[[#This Row],[Total]]&lt;&gt;"",RANK(Table1358[[#This Row],[Total]],Table1358[Total]),"")</f>
        <v>5</v>
      </c>
      <c r="M78" s="38" t="str">
        <f>IF(Table1358[[#This Row],[Name]]&gt;"",Table1358[[#This Row],[Name]],"")</f>
        <v/>
      </c>
      <c r="N78">
        <f>SUM(Table1358[[#This Row],[Class]:[Column3]])-Table1358[[#This Row],[Discard]]</f>
        <v>0</v>
      </c>
      <c r="O78" s="5">
        <f>RANK(Table1358[[#This Row],[Total2]],Table1358[Total2])</f>
        <v>5</v>
      </c>
    </row>
    <row r="79" spans="10:15">
      <c r="J79" s="3">
        <f>IF(COUNT(Table1358[[#This Row],[Class]:[Column4]])&gt;1,MIN(Table1358[[#This Row],[Class]:[Column2]]),0)</f>
        <v>0</v>
      </c>
      <c r="K79" s="17">
        <f>SUM(Table1358[[#This Row],[Class]:[Column3]])-Table1358[[#This Row],[Discard]]*0.9999</f>
        <v>0</v>
      </c>
      <c r="L79" s="2">
        <f>IF(Table1358[[#This Row],[Total]]&lt;&gt;"",RANK(Table1358[[#This Row],[Total]],Table1358[Total]),"")</f>
        <v>5</v>
      </c>
      <c r="M79" s="38" t="str">
        <f>IF(Table1358[[#This Row],[Name]]&gt;"",Table1358[[#This Row],[Name]],"")</f>
        <v/>
      </c>
      <c r="N79">
        <f>SUM(Table1358[[#This Row],[Class]:[Column3]])-Table1358[[#This Row],[Discard]]</f>
        <v>0</v>
      </c>
      <c r="O79" s="5">
        <f>RANK(Table1358[[#This Row],[Total2]],Table1358[Total2])</f>
        <v>5</v>
      </c>
    </row>
    <row r="80" spans="10:15">
      <c r="J80" s="3">
        <f>IF(COUNT(Table1358[[#This Row],[Class]:[Column4]])&gt;1,MIN(Table1358[[#This Row],[Class]:[Column2]]),0)</f>
        <v>0</v>
      </c>
      <c r="K80" s="17">
        <f>SUM(Table1358[[#This Row],[Class]:[Column3]])-Table1358[[#This Row],[Discard]]*0.9999</f>
        <v>0</v>
      </c>
      <c r="L80" s="2">
        <f>IF(Table1358[[#This Row],[Total]]&lt;&gt;"",RANK(Table1358[[#This Row],[Total]],Table1358[Total]),"")</f>
        <v>5</v>
      </c>
      <c r="M80" s="38" t="str">
        <f>IF(Table1358[[#This Row],[Name]]&gt;"",Table1358[[#This Row],[Name]],"")</f>
        <v/>
      </c>
      <c r="N80">
        <f>SUM(Table1358[[#This Row],[Class]:[Column3]])-Table1358[[#This Row],[Discard]]</f>
        <v>0</v>
      </c>
      <c r="O80" s="5">
        <f>RANK(Table1358[[#This Row],[Total2]],Table1358[Total2])</f>
        <v>5</v>
      </c>
    </row>
    <row r="81" spans="10:15">
      <c r="J81" s="3">
        <f>IF(COUNT(Table1358[[#This Row],[Class]:[Column4]])&gt;1,MIN(Table1358[[#This Row],[Class]:[Column2]]),0)</f>
        <v>0</v>
      </c>
      <c r="K81" s="17">
        <f>SUM(Table1358[[#This Row],[Class]:[Column3]])-Table1358[[#This Row],[Discard]]*0.9999</f>
        <v>0</v>
      </c>
      <c r="L81" s="2">
        <f>IF(Table1358[[#This Row],[Total]]&lt;&gt;"",RANK(Table1358[[#This Row],[Total]],Table1358[Total]),"")</f>
        <v>5</v>
      </c>
      <c r="M81" s="38" t="str">
        <f>IF(Table1358[[#This Row],[Name]]&gt;"",Table1358[[#This Row],[Name]],"")</f>
        <v/>
      </c>
      <c r="N81">
        <f>SUM(Table1358[[#This Row],[Class]:[Column3]])-Table1358[[#This Row],[Discard]]</f>
        <v>0</v>
      </c>
      <c r="O81" s="5">
        <f>RANK(Table1358[[#This Row],[Total2]],Table1358[Total2])</f>
        <v>5</v>
      </c>
    </row>
    <row r="82" spans="10:15">
      <c r="J82" s="3">
        <f>IF(COUNT(Table1358[[#This Row],[Class]:[Column4]])&gt;1,MIN(Table1358[[#This Row],[Class]:[Column2]]),0)</f>
        <v>0</v>
      </c>
      <c r="K82" s="17">
        <f>SUM(Table1358[[#This Row],[Class]:[Column3]])-Table1358[[#This Row],[Discard]]*0.9999</f>
        <v>0</v>
      </c>
      <c r="L82" s="2">
        <f>IF(Table1358[[#This Row],[Total]]&lt;&gt;"",RANK(Table1358[[#This Row],[Total]],Table1358[Total]),"")</f>
        <v>5</v>
      </c>
      <c r="M82" s="38" t="str">
        <f>IF(Table1358[[#This Row],[Name]]&gt;"",Table1358[[#This Row],[Name]],"")</f>
        <v/>
      </c>
      <c r="N82">
        <f>SUM(Table1358[[#This Row],[Class]:[Column3]])-Table1358[[#This Row],[Discard]]</f>
        <v>0</v>
      </c>
      <c r="O82" s="5">
        <f>RANK(Table1358[[#This Row],[Total2]],Table1358[Total2])</f>
        <v>5</v>
      </c>
    </row>
    <row r="83" spans="10:15">
      <c r="J83" s="3">
        <f>IF(COUNT(Table1358[[#This Row],[Class]:[Column4]])&gt;1,MIN(Table1358[[#This Row],[Class]:[Column2]]),0)</f>
        <v>0</v>
      </c>
      <c r="K83" s="17">
        <f>SUM(Table1358[[#This Row],[Class]:[Column3]])-Table1358[[#This Row],[Discard]]*0.9999</f>
        <v>0</v>
      </c>
      <c r="L83" s="2">
        <f>IF(Table1358[[#This Row],[Total]]&lt;&gt;"",RANK(Table1358[[#This Row],[Total]],Table1358[Total]),"")</f>
        <v>5</v>
      </c>
      <c r="M83" s="38" t="str">
        <f>IF(Table1358[[#This Row],[Name]]&gt;"",Table1358[[#This Row],[Name]],"")</f>
        <v/>
      </c>
      <c r="N83">
        <f>SUM(Table1358[[#This Row],[Class]:[Column3]])-Table1358[[#This Row],[Discard]]</f>
        <v>0</v>
      </c>
      <c r="O83" s="5">
        <f>RANK(Table1358[[#This Row],[Total2]],Table1358[Total2])</f>
        <v>5</v>
      </c>
    </row>
    <row r="84" spans="10:15">
      <c r="J84" s="3">
        <f>IF(COUNT(Table1358[[#This Row],[Class]:[Column4]])&gt;1,MIN(Table1358[[#This Row],[Class]:[Column2]]),0)</f>
        <v>0</v>
      </c>
      <c r="K84" s="17">
        <f>SUM(Table1358[[#This Row],[Class]:[Column3]])-Table1358[[#This Row],[Discard]]*0.9999</f>
        <v>0</v>
      </c>
      <c r="L84" s="2">
        <f>IF(Table1358[[#This Row],[Total]]&lt;&gt;"",RANK(Table1358[[#This Row],[Total]],Table1358[Total]),"")</f>
        <v>5</v>
      </c>
      <c r="M84" s="38" t="str">
        <f>IF(Table1358[[#This Row],[Name]]&gt;"",Table1358[[#This Row],[Name]],"")</f>
        <v/>
      </c>
      <c r="N84">
        <f>SUM(Table1358[[#This Row],[Class]:[Column3]])-Table1358[[#This Row],[Discard]]</f>
        <v>0</v>
      </c>
      <c r="O84" s="5">
        <f>RANK(Table1358[[#This Row],[Total2]],Table1358[Total2])</f>
        <v>5</v>
      </c>
    </row>
    <row r="85" spans="10:15">
      <c r="J85" s="3">
        <f>IF(COUNT(Table1358[[#This Row],[Class]:[Column4]])&gt;1,MIN(Table1358[[#This Row],[Class]:[Column2]]),0)</f>
        <v>0</v>
      </c>
      <c r="K85" s="17">
        <f>SUM(Table1358[[#This Row],[Class]:[Column3]])-Table1358[[#This Row],[Discard]]*0.9999</f>
        <v>0</v>
      </c>
      <c r="L85" s="2">
        <f>IF(Table1358[[#This Row],[Total]]&lt;&gt;"",RANK(Table1358[[#This Row],[Total]],Table1358[Total]),"")</f>
        <v>5</v>
      </c>
      <c r="M85" s="38" t="str">
        <f>IF(Table1358[[#This Row],[Name]]&gt;"",Table1358[[#This Row],[Name]],"")</f>
        <v/>
      </c>
      <c r="N85">
        <f>SUM(Table1358[[#This Row],[Class]:[Column3]])-Table1358[[#This Row],[Discard]]</f>
        <v>0</v>
      </c>
      <c r="O85" s="5">
        <f>RANK(Table1358[[#This Row],[Total2]],Table1358[Total2])</f>
        <v>5</v>
      </c>
    </row>
    <row r="86" spans="10:15">
      <c r="J86" s="3">
        <f>IF(COUNT(Table1358[[#This Row],[Class]:[Column4]])&gt;1,MIN(Table1358[[#This Row],[Class]:[Column2]]),0)</f>
        <v>0</v>
      </c>
      <c r="K86" s="17">
        <f>SUM(Table1358[[#This Row],[Class]:[Column3]])-Table1358[[#This Row],[Discard]]*0.9999</f>
        <v>0</v>
      </c>
      <c r="L86" s="2">
        <f>IF(Table1358[[#This Row],[Total]]&lt;&gt;"",RANK(Table1358[[#This Row],[Total]],Table1358[Total]),"")</f>
        <v>5</v>
      </c>
      <c r="M86" s="38" t="str">
        <f>IF(Table1358[[#This Row],[Name]]&gt;"",Table1358[[#This Row],[Name]],"")</f>
        <v/>
      </c>
      <c r="N86">
        <f>SUM(Table1358[[#This Row],[Class]:[Column3]])-Table1358[[#This Row],[Discard]]</f>
        <v>0</v>
      </c>
      <c r="O86" s="5">
        <f>RANK(Table1358[[#This Row],[Total2]],Table1358[Total2])</f>
        <v>5</v>
      </c>
    </row>
    <row r="87" spans="10:15">
      <c r="J87" s="3">
        <f>IF(COUNT(Table1358[[#This Row],[Class]:[Column4]])&gt;1,MIN(Table1358[[#This Row],[Class]:[Column2]]),0)</f>
        <v>0</v>
      </c>
      <c r="K87" s="17">
        <f>SUM(Table1358[[#This Row],[Class]:[Column3]])-Table1358[[#This Row],[Discard]]*0.9999</f>
        <v>0</v>
      </c>
      <c r="L87" s="2">
        <f>IF(Table1358[[#This Row],[Total]]&lt;&gt;"",RANK(Table1358[[#This Row],[Total]],Table1358[Total]),"")</f>
        <v>5</v>
      </c>
      <c r="M87" s="38" t="str">
        <f>IF(Table1358[[#This Row],[Name]]&gt;"",Table1358[[#This Row],[Name]],"")</f>
        <v/>
      </c>
      <c r="N87">
        <f>SUM(Table1358[[#This Row],[Class]:[Column3]])-Table1358[[#This Row],[Discard]]</f>
        <v>0</v>
      </c>
      <c r="O87" s="5">
        <f>RANK(Table1358[[#This Row],[Total2]],Table1358[Total2])</f>
        <v>5</v>
      </c>
    </row>
    <row r="88" spans="10:15">
      <c r="J88" s="3">
        <f>IF(COUNT(Table1358[[#This Row],[Class]:[Column4]])&gt;1,MIN(Table1358[[#This Row],[Class]:[Column2]]),0)</f>
        <v>0</v>
      </c>
      <c r="K88" s="17">
        <f>SUM(Table1358[[#This Row],[Class]:[Column3]])-Table1358[[#This Row],[Discard]]*0.9999</f>
        <v>0</v>
      </c>
      <c r="L88" s="2">
        <f>IF(Table1358[[#This Row],[Total]]&lt;&gt;"",RANK(Table1358[[#This Row],[Total]],Table1358[Total]),"")</f>
        <v>5</v>
      </c>
      <c r="M88" s="38" t="str">
        <f>IF(Table1358[[#This Row],[Name]]&gt;"",Table1358[[#This Row],[Name]],"")</f>
        <v/>
      </c>
      <c r="N88">
        <f>SUM(Table1358[[#This Row],[Class]:[Column3]])-Table1358[[#This Row],[Discard]]</f>
        <v>0</v>
      </c>
      <c r="O88" s="5">
        <f>RANK(Table1358[[#This Row],[Total2]],Table1358[Total2])</f>
        <v>5</v>
      </c>
    </row>
    <row r="89" spans="10:15">
      <c r="J89" s="3">
        <f>IF(COUNT(Table1358[[#This Row],[Class]:[Column4]])&gt;1,MIN(Table1358[[#This Row],[Class]:[Column2]]),0)</f>
        <v>0</v>
      </c>
      <c r="K89" s="17">
        <f>SUM(Table1358[[#This Row],[Class]:[Column3]])-Table1358[[#This Row],[Discard]]*0.9999</f>
        <v>0</v>
      </c>
      <c r="L89" s="2">
        <f>IF(Table1358[[#This Row],[Total]]&lt;&gt;"",RANK(Table1358[[#This Row],[Total]],Table1358[Total]),"")</f>
        <v>5</v>
      </c>
      <c r="M89" s="38" t="str">
        <f>IF(Table1358[[#This Row],[Name]]&gt;"",Table1358[[#This Row],[Name]],"")</f>
        <v/>
      </c>
      <c r="N89">
        <f>SUM(Table1358[[#This Row],[Class]:[Column3]])-Table1358[[#This Row],[Discard]]</f>
        <v>0</v>
      </c>
      <c r="O89" s="5">
        <f>RANK(Table1358[[#This Row],[Total2]],Table1358[Total2])</f>
        <v>5</v>
      </c>
    </row>
    <row r="90" spans="10:15">
      <c r="J90" s="3">
        <f>IF(COUNT(Table1358[[#This Row],[Class]:[Column4]])&gt;1,MIN(Table1358[[#This Row],[Class]:[Column2]]),0)</f>
        <v>0</v>
      </c>
      <c r="K90" s="17">
        <f>SUM(Table1358[[#This Row],[Class]:[Column3]])-Table1358[[#This Row],[Discard]]*0.9999</f>
        <v>0</v>
      </c>
      <c r="L90" s="2">
        <f>IF(Table1358[[#This Row],[Total]]&lt;&gt;"",RANK(Table1358[[#This Row],[Total]],Table1358[Total]),"")</f>
        <v>5</v>
      </c>
      <c r="M90" s="38" t="str">
        <f>IF(Table1358[[#This Row],[Name]]&gt;"",Table1358[[#This Row],[Name]],"")</f>
        <v/>
      </c>
      <c r="N90">
        <f>SUM(Table1358[[#This Row],[Class]:[Column3]])-Table1358[[#This Row],[Discard]]</f>
        <v>0</v>
      </c>
      <c r="O90" s="5">
        <f>RANK(Table1358[[#This Row],[Total2]],Table1358[Total2])</f>
        <v>5</v>
      </c>
    </row>
    <row r="91" spans="10:15">
      <c r="J91" s="3">
        <f>IF(COUNT(Table1358[[#This Row],[Class]:[Column4]])&gt;1,MIN(Table1358[[#This Row],[Class]:[Column2]]),0)</f>
        <v>0</v>
      </c>
      <c r="K91" s="17">
        <f>SUM(Table1358[[#This Row],[Class]:[Column3]])-Table1358[[#This Row],[Discard]]*0.9999</f>
        <v>0</v>
      </c>
      <c r="L91" s="2">
        <f>IF(Table1358[[#This Row],[Total]]&lt;&gt;"",RANK(Table1358[[#This Row],[Total]],Table1358[Total]),"")</f>
        <v>5</v>
      </c>
      <c r="M91" s="38" t="str">
        <f>IF(Table1358[[#This Row],[Name]]&gt;"",Table1358[[#This Row],[Name]],"")</f>
        <v/>
      </c>
      <c r="N91">
        <f>SUM(Table1358[[#This Row],[Class]:[Column3]])-Table1358[[#This Row],[Discard]]</f>
        <v>0</v>
      </c>
      <c r="O91" s="5">
        <f>RANK(Table1358[[#This Row],[Total2]],Table1358[Total2])</f>
        <v>5</v>
      </c>
    </row>
    <row r="92" spans="10:15">
      <c r="J92" s="3">
        <f>IF(COUNT(Table1358[[#This Row],[Class]:[Column4]])&gt;1,MIN(Table1358[[#This Row],[Class]:[Column2]]),0)</f>
        <v>0</v>
      </c>
      <c r="K92" s="17">
        <f>SUM(Table1358[[#This Row],[Class]:[Column3]])-Table1358[[#This Row],[Discard]]*0.9999</f>
        <v>0</v>
      </c>
      <c r="L92" s="2">
        <f>IF(Table1358[[#This Row],[Total]]&lt;&gt;"",RANK(Table1358[[#This Row],[Total]],Table1358[Total]),"")</f>
        <v>5</v>
      </c>
      <c r="M92" s="38" t="str">
        <f>IF(Table1358[[#This Row],[Name]]&gt;"",Table1358[[#This Row],[Name]],"")</f>
        <v/>
      </c>
      <c r="N92">
        <f>SUM(Table1358[[#This Row],[Class]:[Column3]])-Table1358[[#This Row],[Discard]]</f>
        <v>0</v>
      </c>
      <c r="O92" s="5">
        <f>RANK(Table1358[[#This Row],[Total2]],Table1358[Total2])</f>
        <v>5</v>
      </c>
    </row>
    <row r="93" spans="10:15">
      <c r="J93" s="3">
        <f>IF(COUNT(Table1358[[#This Row],[Class]:[Column4]])&gt;1,MIN(Table1358[[#This Row],[Class]:[Column2]]),0)</f>
        <v>0</v>
      </c>
      <c r="K93" s="17">
        <f>SUM(Table1358[[#This Row],[Class]:[Column3]])-Table1358[[#This Row],[Discard]]*0.9999</f>
        <v>0</v>
      </c>
      <c r="L93" s="2">
        <f>IF(Table1358[[#This Row],[Total]]&lt;&gt;"",RANK(Table1358[[#This Row],[Total]],Table1358[Total]),"")</f>
        <v>5</v>
      </c>
      <c r="M93" s="38" t="str">
        <f>IF(Table1358[[#This Row],[Name]]&gt;"",Table1358[[#This Row],[Name]],"")</f>
        <v/>
      </c>
      <c r="N93">
        <f>SUM(Table1358[[#This Row],[Class]:[Column3]])-Table1358[[#This Row],[Discard]]</f>
        <v>0</v>
      </c>
      <c r="O93" s="5">
        <f>RANK(Table1358[[#This Row],[Total2]],Table1358[Total2])</f>
        <v>5</v>
      </c>
    </row>
    <row r="94" spans="10:15">
      <c r="J94" s="3">
        <f>IF(COUNT(Table1358[[#This Row],[Class]:[Column4]])&gt;1,MIN(Table1358[[#This Row],[Class]:[Column2]]),0)</f>
        <v>0</v>
      </c>
      <c r="K94" s="17">
        <f>SUM(Table1358[[#This Row],[Class]:[Column3]])-Table1358[[#This Row],[Discard]]*0.9999</f>
        <v>0</v>
      </c>
      <c r="L94" s="2">
        <f>IF(Table1358[[#This Row],[Total]]&lt;&gt;"",RANK(Table1358[[#This Row],[Total]],Table1358[Total]),"")</f>
        <v>5</v>
      </c>
      <c r="M94" s="38" t="str">
        <f>IF(Table1358[[#This Row],[Name]]&gt;"",Table1358[[#This Row],[Name]],"")</f>
        <v/>
      </c>
      <c r="N94">
        <f>SUM(Table1358[[#This Row],[Class]:[Column3]])-Table1358[[#This Row],[Discard]]</f>
        <v>0</v>
      </c>
      <c r="O94" s="5">
        <f>RANK(Table1358[[#This Row],[Total2]],Table1358[Total2])</f>
        <v>5</v>
      </c>
    </row>
    <row r="95" spans="10:15">
      <c r="J95" s="3">
        <f>IF(COUNT(Table1358[[#This Row],[Class]:[Column4]])&gt;1,MIN(Table1358[[#This Row],[Class]:[Column2]]),0)</f>
        <v>0</v>
      </c>
      <c r="K95" s="17">
        <f>SUM(Table1358[[#This Row],[Class]:[Column3]])-Table1358[[#This Row],[Discard]]*0.9999</f>
        <v>0</v>
      </c>
      <c r="L95" s="2">
        <f>IF(Table1358[[#This Row],[Total]]&lt;&gt;"",RANK(Table1358[[#This Row],[Total]],Table1358[Total]),"")</f>
        <v>5</v>
      </c>
      <c r="M95" s="38" t="str">
        <f>IF(Table1358[[#This Row],[Name]]&gt;"",Table1358[[#This Row],[Name]],"")</f>
        <v/>
      </c>
      <c r="N95">
        <f>SUM(Table1358[[#This Row],[Class]:[Column3]])-Table1358[[#This Row],[Discard]]</f>
        <v>0</v>
      </c>
      <c r="O95" s="5">
        <f>RANK(Table1358[[#This Row],[Total2]],Table1358[Total2])</f>
        <v>5</v>
      </c>
    </row>
    <row r="96" spans="10:15">
      <c r="J96" s="3">
        <f>IF(COUNT(Table1358[[#This Row],[Class]:[Column4]])&gt;1,MIN(Table1358[[#This Row],[Class]:[Column2]]),0)</f>
        <v>0</v>
      </c>
      <c r="K96" s="17">
        <f>SUM(Table1358[[#This Row],[Class]:[Column3]])-Table1358[[#This Row],[Discard]]*0.9999</f>
        <v>0</v>
      </c>
      <c r="L96" s="2">
        <f>IF(Table1358[[#This Row],[Total]]&lt;&gt;"",RANK(Table1358[[#This Row],[Total]],Table1358[Total]),"")</f>
        <v>5</v>
      </c>
      <c r="M96" s="38" t="str">
        <f>IF(Table1358[[#This Row],[Name]]&gt;"",Table1358[[#This Row],[Name]],"")</f>
        <v/>
      </c>
      <c r="N96">
        <f>SUM(Table1358[[#This Row],[Class]:[Column3]])-Table1358[[#This Row],[Discard]]</f>
        <v>0</v>
      </c>
      <c r="O96" s="5">
        <f>RANK(Table1358[[#This Row],[Total2]],Table1358[Total2])</f>
        <v>5</v>
      </c>
    </row>
    <row r="97" spans="10:15">
      <c r="J97" s="3">
        <f>IF(COUNT(Table1358[[#This Row],[Class]:[Column4]])&gt;1,MIN(Table1358[[#This Row],[Class]:[Column2]]),0)</f>
        <v>0</v>
      </c>
      <c r="K97" s="17">
        <f>SUM(Table1358[[#This Row],[Class]:[Column3]])-Table1358[[#This Row],[Discard]]*0.9999</f>
        <v>0</v>
      </c>
      <c r="L97" s="2">
        <f>IF(Table1358[[#This Row],[Total]]&lt;&gt;"",RANK(Table1358[[#This Row],[Total]],Table1358[Total]),"")</f>
        <v>5</v>
      </c>
      <c r="M97" s="38" t="str">
        <f>IF(Table1358[[#This Row],[Name]]&gt;"",Table1358[[#This Row],[Name]],"")</f>
        <v/>
      </c>
      <c r="N97">
        <f>SUM(Table1358[[#This Row],[Class]:[Column3]])-Table1358[[#This Row],[Discard]]</f>
        <v>0</v>
      </c>
      <c r="O97" s="5">
        <f>RANK(Table1358[[#This Row],[Total2]],Table1358[Total2])</f>
        <v>5</v>
      </c>
    </row>
    <row r="98" spans="10:15">
      <c r="J98" s="3">
        <f>IF(COUNT(Table1358[[#This Row],[Class]:[Column4]])&gt;1,MIN(Table1358[[#This Row],[Class]:[Column2]]),0)</f>
        <v>0</v>
      </c>
      <c r="K98" s="17">
        <f>SUM(Table1358[[#This Row],[Class]:[Column3]])-Table1358[[#This Row],[Discard]]*0.9999</f>
        <v>0</v>
      </c>
      <c r="L98" s="2">
        <f>IF(Table1358[[#This Row],[Total]]&lt;&gt;"",RANK(Table1358[[#This Row],[Total]],Table1358[Total]),"")</f>
        <v>5</v>
      </c>
      <c r="M98" s="38" t="str">
        <f>IF(Table1358[[#This Row],[Name]]&gt;"",Table1358[[#This Row],[Name]],"")</f>
        <v/>
      </c>
      <c r="N98">
        <f>SUM(Table1358[[#This Row],[Class]:[Column3]])-Table1358[[#This Row],[Discard]]</f>
        <v>0</v>
      </c>
      <c r="O98" s="5">
        <f>RANK(Table1358[[#This Row],[Total2]],Table1358[Total2])</f>
        <v>5</v>
      </c>
    </row>
    <row r="99" spans="10:15">
      <c r="J99" s="3">
        <f>IF(COUNT(Table1358[[#This Row],[Class]:[Column4]])&gt;1,MIN(Table1358[[#This Row],[Class]:[Column2]]),0)</f>
        <v>0</v>
      </c>
      <c r="K99" s="17">
        <f>SUM(Table1358[[#This Row],[Class]:[Column3]])-Table1358[[#This Row],[Discard]]*0.9999</f>
        <v>0</v>
      </c>
      <c r="L99" s="2">
        <f>IF(Table1358[[#This Row],[Total]]&lt;&gt;"",RANK(Table1358[[#This Row],[Total]],Table1358[Total]),"")</f>
        <v>5</v>
      </c>
      <c r="M99" s="38" t="str">
        <f>IF(Table1358[[#This Row],[Name]]&gt;"",Table1358[[#This Row],[Name]],"")</f>
        <v/>
      </c>
      <c r="N99">
        <f>SUM(Table1358[[#This Row],[Class]:[Column3]])-Table1358[[#This Row],[Discard]]</f>
        <v>0</v>
      </c>
      <c r="O99" s="5">
        <f>RANK(Table1358[[#This Row],[Total2]],Table1358[Total2])</f>
        <v>5</v>
      </c>
    </row>
    <row r="100" spans="10:15">
      <c r="J100" s="3">
        <f>IF(COUNT(Table1358[[#This Row],[Class]:[Column4]])&gt;1,MIN(Table1358[[#This Row],[Class]:[Column2]]),0)</f>
        <v>0</v>
      </c>
      <c r="K100" s="17">
        <f>SUM(Table1358[[#This Row],[Class]:[Column3]])-Table1358[[#This Row],[Discard]]*0.9999</f>
        <v>0</v>
      </c>
      <c r="L100" s="2">
        <f>IF(Table1358[[#This Row],[Total]]&lt;&gt;"",RANK(Table1358[[#This Row],[Total]],Table1358[Total]),"")</f>
        <v>5</v>
      </c>
      <c r="M100" s="38" t="str">
        <f>IF(Table1358[[#This Row],[Name]]&gt;"",Table1358[[#This Row],[Name]],"")</f>
        <v/>
      </c>
      <c r="N100">
        <f>SUM(Table1358[[#This Row],[Class]:[Column3]])-Table1358[[#This Row],[Discard]]</f>
        <v>0</v>
      </c>
      <c r="O100" s="5">
        <f>RANK(Table1358[[#This Row],[Total2]],Table1358[Total2])</f>
        <v>5</v>
      </c>
    </row>
    <row r="101" spans="10:15">
      <c r="J101" s="3">
        <f>IF(COUNT(Table1358[[#This Row],[Class]:[Column4]])&gt;1,MIN(Table1358[[#This Row],[Class]:[Column2]]),0)</f>
        <v>0</v>
      </c>
      <c r="K101" s="17">
        <f>SUM(Table1358[[#This Row],[Class]:[Column3]])-Table1358[[#This Row],[Discard]]*0.9999</f>
        <v>0</v>
      </c>
      <c r="L101" s="2">
        <f>IF(Table1358[[#This Row],[Total]]&lt;&gt;"",RANK(Table1358[[#This Row],[Total]],Table1358[Total]),"")</f>
        <v>5</v>
      </c>
      <c r="M101" s="38" t="str">
        <f>IF(Table1358[[#This Row],[Name]]&gt;"",Table1358[[#This Row],[Name]],"")</f>
        <v/>
      </c>
      <c r="N101">
        <f>SUM(Table1358[[#This Row],[Class]:[Column3]])-Table1358[[#This Row],[Discard]]</f>
        <v>0</v>
      </c>
      <c r="O101" s="5">
        <f>RANK(Table1358[[#This Row],[Total2]],Table1358[Total2])</f>
        <v>5</v>
      </c>
    </row>
    <row r="102" spans="10:15">
      <c r="J102" s="3">
        <f>IF(COUNT(Table1358[[#This Row],[Class]:[Column4]])&gt;1,MIN(Table1358[[#This Row],[Class]:[Column2]]),0)</f>
        <v>0</v>
      </c>
      <c r="K102" s="17">
        <f>SUM(Table1358[[#This Row],[Class]:[Column3]])-Table1358[[#This Row],[Discard]]*0.9999</f>
        <v>0</v>
      </c>
      <c r="L102" s="2">
        <f>IF(Table1358[[#This Row],[Total]]&lt;&gt;"",RANK(Table1358[[#This Row],[Total]],Table1358[Total]),"")</f>
        <v>5</v>
      </c>
      <c r="M102" s="38" t="str">
        <f>IF(Table1358[[#This Row],[Name]]&gt;"",Table1358[[#This Row],[Name]],"")</f>
        <v/>
      </c>
      <c r="N102">
        <f>SUM(Table1358[[#This Row],[Class]:[Column3]])-Table1358[[#This Row],[Discard]]</f>
        <v>0</v>
      </c>
      <c r="O102" s="5">
        <f>RANK(Table1358[[#This Row],[Total2]],Table1358[Total2])</f>
        <v>5</v>
      </c>
    </row>
    <row r="103" spans="10:15">
      <c r="J103" s="3">
        <f>IF(COUNT(Table1358[[#This Row],[Class]:[Column4]])&gt;1,MIN(Table1358[[#This Row],[Class]:[Column2]]),0)</f>
        <v>0</v>
      </c>
      <c r="K103" s="17">
        <f>SUM(Table1358[[#This Row],[Class]:[Column3]])-Table1358[[#This Row],[Discard]]*0.9999</f>
        <v>0</v>
      </c>
      <c r="L103" s="2">
        <f>IF(Table1358[[#This Row],[Total]]&lt;&gt;"",RANK(Table1358[[#This Row],[Total]],Table1358[Total]),"")</f>
        <v>5</v>
      </c>
      <c r="M103" s="38" t="str">
        <f>IF(Table1358[[#This Row],[Name]]&gt;"",Table1358[[#This Row],[Name]],"")</f>
        <v/>
      </c>
      <c r="N103">
        <f>SUM(Table1358[[#This Row],[Class]:[Column3]])-Table1358[[#This Row],[Discard]]</f>
        <v>0</v>
      </c>
      <c r="O103" s="5">
        <f>RANK(Table1358[[#This Row],[Total2]],Table1358[Total2])</f>
        <v>5</v>
      </c>
    </row>
    <row r="104" spans="10:15">
      <c r="J104" s="3">
        <f>IF(COUNT(Table1358[[#This Row],[Class]:[Column4]])&gt;1,MIN(Table1358[[#This Row],[Class]:[Column2]]),0)</f>
        <v>0</v>
      </c>
      <c r="K104" s="17">
        <f>SUM(Table1358[[#This Row],[Class]:[Column3]])-Table1358[[#This Row],[Discard]]*0.9999</f>
        <v>0</v>
      </c>
      <c r="L104" s="2">
        <f>IF(Table1358[[#This Row],[Total]]&lt;&gt;"",RANK(Table1358[[#This Row],[Total]],Table1358[Total]),"")</f>
        <v>5</v>
      </c>
      <c r="M104" s="38" t="str">
        <f>IF(Table1358[[#This Row],[Name]]&gt;"",Table1358[[#This Row],[Name]],"")</f>
        <v/>
      </c>
      <c r="N104">
        <f>SUM(Table1358[[#This Row],[Class]:[Column3]])-Table1358[[#This Row],[Discard]]</f>
        <v>0</v>
      </c>
      <c r="O104" s="5">
        <f>RANK(Table1358[[#This Row],[Total2]],Table1358[Total2])</f>
        <v>5</v>
      </c>
    </row>
    <row r="105" spans="10:15">
      <c r="J105" s="3">
        <f>IF(COUNT(Table1358[[#This Row],[Class]:[Column4]])&gt;1,MIN(Table1358[[#This Row],[Class]:[Column2]]),0)</f>
        <v>0</v>
      </c>
      <c r="K105" s="17">
        <f>SUM(Table1358[[#This Row],[Class]:[Column3]])-Table1358[[#This Row],[Discard]]*0.9999</f>
        <v>0</v>
      </c>
      <c r="L105" s="2">
        <f>IF(Table1358[[#This Row],[Total]]&lt;&gt;"",RANK(Table1358[[#This Row],[Total]],Table1358[Total]),"")</f>
        <v>5</v>
      </c>
      <c r="M105" s="38" t="str">
        <f>IF(Table1358[[#This Row],[Name]]&gt;"",Table1358[[#This Row],[Name]],"")</f>
        <v/>
      </c>
      <c r="N105">
        <f>SUM(Table1358[[#This Row],[Class]:[Column3]])-Table1358[[#This Row],[Discard]]</f>
        <v>0</v>
      </c>
      <c r="O105" s="5">
        <f>RANK(Table1358[[#This Row],[Total2]],Table1358[Total2])</f>
        <v>5</v>
      </c>
    </row>
    <row r="106" spans="10:15">
      <c r="J106" s="3">
        <f>IF(COUNT(Table1358[[#This Row],[Class]:[Column4]])&gt;1,MIN(Table1358[[#This Row],[Class]:[Column2]]),0)</f>
        <v>0</v>
      </c>
      <c r="K106" s="17">
        <f>SUM(Table1358[[#This Row],[Class]:[Column3]])-Table1358[[#This Row],[Discard]]*0.9999</f>
        <v>0</v>
      </c>
      <c r="L106" s="2">
        <f>IF(Table1358[[#This Row],[Total]]&lt;&gt;"",RANK(Table1358[[#This Row],[Total]],Table1358[Total]),"")</f>
        <v>5</v>
      </c>
      <c r="M106" s="38" t="str">
        <f>IF(Table1358[[#This Row],[Name]]&gt;"",Table1358[[#This Row],[Name]],"")</f>
        <v/>
      </c>
      <c r="N106">
        <f>SUM(Table1358[[#This Row],[Class]:[Column3]])-Table1358[[#This Row],[Discard]]</f>
        <v>0</v>
      </c>
      <c r="O106" s="5">
        <f>RANK(Table1358[[#This Row],[Total2]],Table1358[Total2])</f>
        <v>5</v>
      </c>
    </row>
    <row r="107" spans="10:15">
      <c r="J107" s="3">
        <f>IF(COUNT(Table1358[[#This Row],[Class]:[Column4]])&gt;1,MIN(Table1358[[#This Row],[Class]:[Column2]]),0)</f>
        <v>0</v>
      </c>
      <c r="K107" s="17">
        <f>SUM(Table1358[[#This Row],[Class]:[Column3]])-Table1358[[#This Row],[Discard]]*0.9999</f>
        <v>0</v>
      </c>
      <c r="L107" s="2">
        <f>IF(Table1358[[#This Row],[Total]]&lt;&gt;"",RANK(Table1358[[#This Row],[Total]],Table1358[Total]),"")</f>
        <v>5</v>
      </c>
      <c r="M107" s="38" t="str">
        <f>IF(Table1358[[#This Row],[Name]]&gt;"",Table1358[[#This Row],[Name]],"")</f>
        <v/>
      </c>
      <c r="N107">
        <f>SUM(Table1358[[#This Row],[Class]:[Column3]])-Table1358[[#This Row],[Discard]]</f>
        <v>0</v>
      </c>
      <c r="O107" s="5">
        <f>RANK(Table1358[[#This Row],[Total2]],Table1358[Total2])</f>
        <v>5</v>
      </c>
    </row>
    <row r="108" spans="10:15">
      <c r="J108" s="3">
        <f>IF(COUNT(Table1358[[#This Row],[Class]:[Column4]])&gt;1,MIN(Table1358[[#This Row],[Class]:[Column2]]),0)</f>
        <v>0</v>
      </c>
      <c r="K108" s="17">
        <f>SUM(Table1358[[#This Row],[Class]:[Column3]])-Table1358[[#This Row],[Discard]]*0.9999</f>
        <v>0</v>
      </c>
      <c r="L108" s="2">
        <f>IF(Table1358[[#This Row],[Total]]&lt;&gt;"",RANK(Table1358[[#This Row],[Total]],Table1358[Total]),"")</f>
        <v>5</v>
      </c>
      <c r="M108" s="38" t="str">
        <f>IF(Table1358[[#This Row],[Name]]&gt;"",Table1358[[#This Row],[Name]],"")</f>
        <v/>
      </c>
      <c r="N108">
        <f>SUM(Table1358[[#This Row],[Class]:[Column3]])-Table1358[[#This Row],[Discard]]</f>
        <v>0</v>
      </c>
      <c r="O108" s="5">
        <f>RANK(Table1358[[#This Row],[Total2]],Table1358[Total2])</f>
        <v>5</v>
      </c>
    </row>
    <row r="109" spans="10:15">
      <c r="J109" s="3">
        <f>IF(COUNT(Table1358[[#This Row],[Class]:[Column4]])&gt;1,MIN(Table1358[[#This Row],[Class]:[Column2]]),0)</f>
        <v>0</v>
      </c>
      <c r="K109" s="17">
        <f>SUM(Table1358[[#This Row],[Class]:[Column3]])-Table1358[[#This Row],[Discard]]*0.9999</f>
        <v>0</v>
      </c>
      <c r="L109" s="2">
        <f>IF(Table1358[[#This Row],[Total]]&lt;&gt;"",RANK(Table1358[[#This Row],[Total]],Table1358[Total]),"")</f>
        <v>5</v>
      </c>
      <c r="M109" s="38" t="str">
        <f>IF(Table1358[[#This Row],[Name]]&gt;"",Table1358[[#This Row],[Name]],"")</f>
        <v/>
      </c>
      <c r="N109">
        <f>SUM(Table1358[[#This Row],[Class]:[Column3]])-Table1358[[#This Row],[Discard]]</f>
        <v>0</v>
      </c>
      <c r="O109" s="5">
        <f>RANK(Table1358[[#This Row],[Total2]],Table1358[Total2])</f>
        <v>5</v>
      </c>
    </row>
    <row r="110" spans="10:15">
      <c r="J110" s="3">
        <f>IF(COUNT(Table1358[[#This Row],[Class]:[Column4]])&gt;1,MIN(Table1358[[#This Row],[Class]:[Column2]]),0)</f>
        <v>0</v>
      </c>
      <c r="K110" s="17">
        <f>SUM(Table1358[[#This Row],[Class]:[Column3]])-Table1358[[#This Row],[Discard]]*0.9999</f>
        <v>0</v>
      </c>
      <c r="L110" s="2">
        <f>IF(Table1358[[#This Row],[Total]]&lt;&gt;"",RANK(Table1358[[#This Row],[Total]],Table1358[Total]),"")</f>
        <v>5</v>
      </c>
      <c r="M110" s="38" t="str">
        <f>IF(Table1358[[#This Row],[Name]]&gt;"",Table1358[[#This Row],[Name]],"")</f>
        <v/>
      </c>
      <c r="N110">
        <f>SUM(Table1358[[#This Row],[Class]:[Column3]])-Table1358[[#This Row],[Discard]]</f>
        <v>0</v>
      </c>
      <c r="O110" s="5">
        <f>RANK(Table1358[[#This Row],[Total2]],Table1358[Total2])</f>
        <v>5</v>
      </c>
    </row>
    <row r="111" spans="10:15">
      <c r="J111" s="3">
        <f>IF(COUNT(Table1358[[#This Row],[Class]:[Column4]])&gt;1,MIN(Table1358[[#This Row],[Class]:[Column2]]),0)</f>
        <v>0</v>
      </c>
      <c r="K111" s="17">
        <f>SUM(Table1358[[#This Row],[Class]:[Column3]])-Table1358[[#This Row],[Discard]]*0.9999</f>
        <v>0</v>
      </c>
      <c r="L111" s="2">
        <f>IF(Table1358[[#This Row],[Total]]&lt;&gt;"",RANK(Table1358[[#This Row],[Total]],Table1358[Total]),"")</f>
        <v>5</v>
      </c>
      <c r="M111" s="38" t="str">
        <f>IF(Table1358[[#This Row],[Name]]&gt;"",Table1358[[#This Row],[Name]],"")</f>
        <v/>
      </c>
      <c r="N111">
        <f>SUM(Table1358[[#This Row],[Class]:[Column3]])-Table1358[[#This Row],[Discard]]</f>
        <v>0</v>
      </c>
      <c r="O111" s="5">
        <f>RANK(Table1358[[#This Row],[Total2]],Table1358[Total2])</f>
        <v>5</v>
      </c>
    </row>
    <row r="112" spans="10:15">
      <c r="J112" s="3">
        <f>IF(COUNT(Table1358[[#This Row],[Class]:[Column4]])&gt;1,MIN(Table1358[[#This Row],[Class]:[Column2]]),0)</f>
        <v>0</v>
      </c>
      <c r="K112" s="17">
        <f>SUM(Table1358[[#This Row],[Class]:[Column3]])-Table1358[[#This Row],[Discard]]*0.9999</f>
        <v>0</v>
      </c>
      <c r="L112" s="2">
        <f>IF(Table1358[[#This Row],[Total]]&lt;&gt;"",RANK(Table1358[[#This Row],[Total]],Table1358[Total]),"")</f>
        <v>5</v>
      </c>
      <c r="M112" s="38" t="str">
        <f>IF(Table1358[[#This Row],[Name]]&gt;"",Table1358[[#This Row],[Name]],"")</f>
        <v/>
      </c>
      <c r="N112">
        <f>SUM(Table1358[[#This Row],[Class]:[Column3]])-Table1358[[#This Row],[Discard]]</f>
        <v>0</v>
      </c>
      <c r="O112" s="5">
        <f>RANK(Table1358[[#This Row],[Total2]],Table1358[Total2])</f>
        <v>5</v>
      </c>
    </row>
    <row r="113" spans="10:15">
      <c r="J113" s="3">
        <f>IF(COUNT(Table1358[[#This Row],[Class]:[Column4]])&gt;1,MIN(Table1358[[#This Row],[Class]:[Column2]]),0)</f>
        <v>0</v>
      </c>
      <c r="K113" s="17">
        <f>SUM(Table1358[[#This Row],[Class]:[Column3]])-Table1358[[#This Row],[Discard]]*0.9999</f>
        <v>0</v>
      </c>
      <c r="L113" s="2">
        <f>IF(Table1358[[#This Row],[Total]]&lt;&gt;"",RANK(Table1358[[#This Row],[Total]],Table1358[Total]),"")</f>
        <v>5</v>
      </c>
      <c r="M113" s="38" t="str">
        <f>IF(Table1358[[#This Row],[Name]]&gt;"",Table1358[[#This Row],[Name]],"")</f>
        <v/>
      </c>
      <c r="N113">
        <f>SUM(Table1358[[#This Row],[Class]:[Column3]])-Table1358[[#This Row],[Discard]]</f>
        <v>0</v>
      </c>
      <c r="O113" s="5">
        <f>RANK(Table1358[[#This Row],[Total2]],Table1358[Total2])</f>
        <v>5</v>
      </c>
    </row>
    <row r="114" spans="10:15">
      <c r="J114" s="3">
        <f>IF(COUNT(Table1358[[#This Row],[Class]:[Column4]])&gt;1,MIN(Table1358[[#This Row],[Class]:[Column2]]),0)</f>
        <v>0</v>
      </c>
      <c r="K114" s="17">
        <f>SUM(Table1358[[#This Row],[Class]:[Column3]])-Table1358[[#This Row],[Discard]]*0.9999</f>
        <v>0</v>
      </c>
      <c r="L114" s="2">
        <f>IF(Table1358[[#This Row],[Total]]&lt;&gt;"",RANK(Table1358[[#This Row],[Total]],Table1358[Total]),"")</f>
        <v>5</v>
      </c>
      <c r="M114" s="38" t="str">
        <f>IF(Table1358[[#This Row],[Name]]&gt;"",Table1358[[#This Row],[Name]],"")</f>
        <v/>
      </c>
      <c r="N114">
        <f>SUM(Table1358[[#This Row],[Class]:[Column3]])-Table1358[[#This Row],[Discard]]</f>
        <v>0</v>
      </c>
      <c r="O114" s="5">
        <f>RANK(Table1358[[#This Row],[Total2]],Table1358[Total2])</f>
        <v>5</v>
      </c>
    </row>
    <row r="115" spans="10:15">
      <c r="J115" s="3">
        <f>IF(COUNT(Table1358[[#This Row],[Class]:[Column4]])&gt;1,MIN(Table1358[[#This Row],[Class]:[Column2]]),0)</f>
        <v>0</v>
      </c>
      <c r="K115" s="17">
        <f>SUM(Table1358[[#This Row],[Class]:[Column3]])-Table1358[[#This Row],[Discard]]*0.9999</f>
        <v>0</v>
      </c>
      <c r="L115" s="2">
        <f>IF(Table1358[[#This Row],[Total]]&lt;&gt;"",RANK(Table1358[[#This Row],[Total]],Table1358[Total]),"")</f>
        <v>5</v>
      </c>
      <c r="M115" s="38" t="str">
        <f>IF(Table1358[[#This Row],[Name]]&gt;"",Table1358[[#This Row],[Name]],"")</f>
        <v/>
      </c>
      <c r="N115">
        <f>SUM(Table1358[[#This Row],[Class]:[Column3]])-Table1358[[#This Row],[Discard]]</f>
        <v>0</v>
      </c>
      <c r="O115" s="5">
        <f>RANK(Table1358[[#This Row],[Total2]],Table1358[Total2])</f>
        <v>5</v>
      </c>
    </row>
    <row r="116" spans="10:15">
      <c r="J116" s="3">
        <f>IF(COUNT(Table1358[[#This Row],[Class]:[Column4]])&gt;1,MIN(Table1358[[#This Row],[Class]:[Column2]]),0)</f>
        <v>0</v>
      </c>
      <c r="K116" s="17">
        <f>SUM(Table1358[[#This Row],[Class]:[Column3]])-Table1358[[#This Row],[Discard]]*0.9999</f>
        <v>0</v>
      </c>
      <c r="L116" s="2">
        <f>IF(Table1358[[#This Row],[Total]]&lt;&gt;"",RANK(Table1358[[#This Row],[Total]],Table1358[Total]),"")</f>
        <v>5</v>
      </c>
      <c r="M116" s="38" t="str">
        <f>IF(Table1358[[#This Row],[Name]]&gt;"",Table1358[[#This Row],[Name]],"")</f>
        <v/>
      </c>
      <c r="N116">
        <f>SUM(Table1358[[#This Row],[Class]:[Column3]])-Table1358[[#This Row],[Discard]]</f>
        <v>0</v>
      </c>
      <c r="O116" s="5">
        <f>RANK(Table1358[[#This Row],[Total2]],Table1358[Total2])</f>
        <v>5</v>
      </c>
    </row>
    <row r="117" spans="10:15">
      <c r="J117" s="3">
        <f>IF(COUNT(Table1358[[#This Row],[Class]:[Column4]])&gt;1,MIN(Table1358[[#This Row],[Class]:[Column2]]),0)</f>
        <v>0</v>
      </c>
      <c r="K117" s="17">
        <f>SUM(Table1358[[#This Row],[Class]:[Column3]])-Table1358[[#This Row],[Discard]]*0.9999</f>
        <v>0</v>
      </c>
      <c r="L117" s="2">
        <f>IF(Table1358[[#This Row],[Total]]&lt;&gt;"",RANK(Table1358[[#This Row],[Total]],Table1358[Total]),"")</f>
        <v>5</v>
      </c>
      <c r="M117" s="38" t="str">
        <f>IF(Table1358[[#This Row],[Name]]&gt;"",Table1358[[#This Row],[Name]],"")</f>
        <v/>
      </c>
      <c r="N117">
        <f>SUM(Table1358[[#This Row],[Class]:[Column3]])-Table1358[[#This Row],[Discard]]</f>
        <v>0</v>
      </c>
      <c r="O117" s="5">
        <f>RANK(Table1358[[#This Row],[Total2]],Table1358[Total2])</f>
        <v>5</v>
      </c>
    </row>
    <row r="118" spans="10:15">
      <c r="J118" s="3">
        <f>IF(COUNT(Table1358[[#This Row],[Class]:[Column4]])&gt;1,MIN(Table1358[[#This Row],[Class]:[Column2]]),0)</f>
        <v>0</v>
      </c>
      <c r="K118" s="17">
        <f>SUM(Table1358[[#This Row],[Class]:[Column3]])-Table1358[[#This Row],[Discard]]*0.9999</f>
        <v>0</v>
      </c>
      <c r="L118" s="2">
        <f>IF(Table1358[[#This Row],[Total]]&lt;&gt;"",RANK(Table1358[[#This Row],[Total]],Table1358[Total]),"")</f>
        <v>5</v>
      </c>
      <c r="M118" s="38" t="str">
        <f>IF(Table1358[[#This Row],[Name]]&gt;"",Table1358[[#This Row],[Name]],"")</f>
        <v/>
      </c>
      <c r="N118">
        <f>SUM(Table1358[[#This Row],[Class]:[Column3]])-Table1358[[#This Row],[Discard]]</f>
        <v>0</v>
      </c>
      <c r="O118" s="5">
        <f>RANK(Table1358[[#This Row],[Total2]],Table1358[Total2])</f>
        <v>5</v>
      </c>
    </row>
    <row r="119" spans="10:15">
      <c r="J119" s="3">
        <f>IF(COUNT(Table1358[[#This Row],[Class]:[Column4]])&gt;1,MIN(Table1358[[#This Row],[Class]:[Column2]]),0)</f>
        <v>0</v>
      </c>
      <c r="K119" s="17">
        <f>SUM(Table1358[[#This Row],[Class]:[Column3]])-Table1358[[#This Row],[Discard]]*0.9999</f>
        <v>0</v>
      </c>
      <c r="L119" s="2">
        <f>IF(Table1358[[#This Row],[Total]]&lt;&gt;"",RANK(Table1358[[#This Row],[Total]],Table1358[Total]),"")</f>
        <v>5</v>
      </c>
      <c r="M119" s="38" t="str">
        <f>IF(Table1358[[#This Row],[Name]]&gt;"",Table1358[[#This Row],[Name]],"")</f>
        <v/>
      </c>
      <c r="N119">
        <f>SUM(Table1358[[#This Row],[Class]:[Column3]])-Table1358[[#This Row],[Discard]]</f>
        <v>0</v>
      </c>
      <c r="O119" s="5">
        <f>RANK(Table1358[[#This Row],[Total2]],Table1358[Total2])</f>
        <v>5</v>
      </c>
    </row>
    <row r="120" spans="10:15">
      <c r="J120" s="3">
        <f>IF(COUNT(Table1358[[#This Row],[Class]:[Column4]])&gt;1,MIN(Table1358[[#This Row],[Class]:[Column2]]),0)</f>
        <v>0</v>
      </c>
      <c r="K120" s="17">
        <f>SUM(Table1358[[#This Row],[Class]:[Column3]])-Table1358[[#This Row],[Discard]]*0.9999</f>
        <v>0</v>
      </c>
      <c r="L120" s="2">
        <f>IF(Table1358[[#This Row],[Total]]&lt;&gt;"",RANK(Table1358[[#This Row],[Total]],Table1358[Total]),"")</f>
        <v>5</v>
      </c>
      <c r="M120" s="38" t="str">
        <f>IF(Table1358[[#This Row],[Name]]&gt;"",Table1358[[#This Row],[Name]],"")</f>
        <v/>
      </c>
      <c r="N120">
        <f>SUM(Table1358[[#This Row],[Class]:[Column3]])-Table1358[[#This Row],[Discard]]</f>
        <v>0</v>
      </c>
      <c r="O120" s="5">
        <f>RANK(Table1358[[#This Row],[Total2]],Table1358[Total2])</f>
        <v>5</v>
      </c>
    </row>
    <row r="121" spans="10:15">
      <c r="J121" s="3">
        <f>IF(COUNT(Table1358[[#This Row],[Class]:[Column4]])&gt;1,MIN(Table1358[[#This Row],[Class]:[Column2]]),0)</f>
        <v>0</v>
      </c>
      <c r="K121" s="17">
        <f>SUM(Table1358[[#This Row],[Class]:[Column3]])-Table1358[[#This Row],[Discard]]*0.9999</f>
        <v>0</v>
      </c>
      <c r="L121" s="2">
        <f>IF(Table1358[[#This Row],[Total]]&lt;&gt;"",RANK(Table1358[[#This Row],[Total]],Table1358[Total]),"")</f>
        <v>5</v>
      </c>
      <c r="M121" s="38" t="str">
        <f>IF(Table1358[[#This Row],[Name]]&gt;"",Table1358[[#This Row],[Name]],"")</f>
        <v/>
      </c>
      <c r="N121">
        <f>SUM(Table1358[[#This Row],[Class]:[Column3]])-Table1358[[#This Row],[Discard]]</f>
        <v>0</v>
      </c>
      <c r="O121" s="5">
        <f>RANK(Table1358[[#This Row],[Total2]],Table1358[Total2])</f>
        <v>5</v>
      </c>
    </row>
    <row r="122" spans="10:15">
      <c r="J122" s="3">
        <f>IF(COUNT(Table1358[[#This Row],[Class]:[Column4]])&gt;1,MIN(Table1358[[#This Row],[Class]:[Column2]]),0)</f>
        <v>0</v>
      </c>
      <c r="K122" s="17">
        <f>SUM(Table1358[[#This Row],[Class]:[Column3]])-Table1358[[#This Row],[Discard]]*0.9999</f>
        <v>0</v>
      </c>
      <c r="L122" s="2">
        <f>IF(Table1358[[#This Row],[Total]]&lt;&gt;"",RANK(Table1358[[#This Row],[Total]],Table1358[Total]),"")</f>
        <v>5</v>
      </c>
      <c r="M122" s="38" t="str">
        <f>IF(Table1358[[#This Row],[Name]]&gt;"",Table1358[[#This Row],[Name]],"")</f>
        <v/>
      </c>
      <c r="N122">
        <f>SUM(Table1358[[#This Row],[Class]:[Column3]])-Table1358[[#This Row],[Discard]]</f>
        <v>0</v>
      </c>
      <c r="O122" s="5">
        <f>RANK(Table1358[[#This Row],[Total2]],Table1358[Total2])</f>
        <v>5</v>
      </c>
    </row>
    <row r="123" spans="10:15">
      <c r="J123" s="3">
        <f>IF(COUNT(Table1358[[#This Row],[Class]:[Column4]])&gt;1,MIN(Table1358[[#This Row],[Class]:[Column2]]),0)</f>
        <v>0</v>
      </c>
      <c r="K123" s="17">
        <f>SUM(Table1358[[#This Row],[Class]:[Column3]])-Table1358[[#This Row],[Discard]]*0.9999</f>
        <v>0</v>
      </c>
      <c r="L123" s="2">
        <f>IF(Table1358[[#This Row],[Total]]&lt;&gt;"",RANK(Table1358[[#This Row],[Total]],Table1358[Total]),"")</f>
        <v>5</v>
      </c>
      <c r="M123" s="38" t="str">
        <f>IF(Table1358[[#This Row],[Name]]&gt;"",Table1358[[#This Row],[Name]],"")</f>
        <v/>
      </c>
      <c r="N123">
        <f>SUM(Table1358[[#This Row],[Class]:[Column3]])-Table1358[[#This Row],[Discard]]</f>
        <v>0</v>
      </c>
      <c r="O123" s="5">
        <f>RANK(Table1358[[#This Row],[Total2]],Table1358[Total2])</f>
        <v>5</v>
      </c>
    </row>
    <row r="124" spans="10:15">
      <c r="J124" s="3">
        <f>IF(COUNT(Table1358[[#This Row],[Class]:[Column4]])&gt;1,MIN(Table1358[[#This Row],[Class]:[Column2]]),0)</f>
        <v>0</v>
      </c>
      <c r="K124" s="17">
        <f>SUM(Table1358[[#This Row],[Class]:[Column3]])-Table1358[[#This Row],[Discard]]*0.9999</f>
        <v>0</v>
      </c>
      <c r="L124" s="2">
        <f>IF(Table1358[[#This Row],[Total]]&lt;&gt;"",RANK(Table1358[[#This Row],[Total]],Table1358[Total]),"")</f>
        <v>5</v>
      </c>
      <c r="M124" s="38" t="str">
        <f>IF(Table1358[[#This Row],[Name]]&gt;"",Table1358[[#This Row],[Name]],"")</f>
        <v/>
      </c>
      <c r="N124">
        <f>SUM(Table1358[[#This Row],[Class]:[Column3]])-Table1358[[#This Row],[Discard]]</f>
        <v>0</v>
      </c>
      <c r="O124" s="5">
        <f>RANK(Table1358[[#This Row],[Total2]],Table1358[Total2])</f>
        <v>5</v>
      </c>
    </row>
    <row r="125" spans="10:15">
      <c r="J125" s="3">
        <f>IF(COUNT(Table1358[[#This Row],[Class]:[Column4]])&gt;1,MIN(Table1358[[#This Row],[Class]:[Column2]]),0)</f>
        <v>0</v>
      </c>
      <c r="K125" s="17">
        <f>SUM(Table1358[[#This Row],[Class]:[Column3]])-Table1358[[#This Row],[Discard]]*0.9999</f>
        <v>0</v>
      </c>
      <c r="L125" s="2">
        <f>IF(Table1358[[#This Row],[Total]]&lt;&gt;"",RANK(Table1358[[#This Row],[Total]],Table1358[Total]),"")</f>
        <v>5</v>
      </c>
      <c r="M125" s="38" t="str">
        <f>IF(Table1358[[#This Row],[Name]]&gt;"",Table1358[[#This Row],[Name]],"")</f>
        <v/>
      </c>
      <c r="N125">
        <f>SUM(Table1358[[#This Row],[Class]:[Column3]])-Table1358[[#This Row],[Discard]]</f>
        <v>0</v>
      </c>
      <c r="O125" s="5">
        <f>RANK(Table1358[[#This Row],[Total2]],Table1358[Total2])</f>
        <v>5</v>
      </c>
    </row>
    <row r="126" spans="10:15">
      <c r="J126" s="3">
        <f>IF(COUNT(Table1358[[#This Row],[Class]:[Column4]])&gt;1,MIN(Table1358[[#This Row],[Class]:[Column2]]),0)</f>
        <v>0</v>
      </c>
      <c r="K126" s="17">
        <f>SUM(Table1358[[#This Row],[Class]:[Column3]])-Table1358[[#This Row],[Discard]]*0.9999</f>
        <v>0</v>
      </c>
      <c r="L126" s="2">
        <f>IF(Table1358[[#This Row],[Total]]&lt;&gt;"",RANK(Table1358[[#This Row],[Total]],Table1358[Total]),"")</f>
        <v>5</v>
      </c>
      <c r="M126" s="38" t="str">
        <f>IF(Table1358[[#This Row],[Name]]&gt;"",Table1358[[#This Row],[Name]],"")</f>
        <v/>
      </c>
      <c r="N126">
        <f>SUM(Table1358[[#This Row],[Class]:[Column3]])-Table1358[[#This Row],[Discard]]</f>
        <v>0</v>
      </c>
      <c r="O126" s="5">
        <f>RANK(Table1358[[#This Row],[Total2]],Table1358[Total2])</f>
        <v>5</v>
      </c>
    </row>
    <row r="127" spans="10:15">
      <c r="J127" s="3">
        <f>IF(COUNT(Table1358[[#This Row],[Class]:[Column4]])&gt;1,MIN(Table1358[[#This Row],[Class]:[Column2]]),0)</f>
        <v>0</v>
      </c>
      <c r="K127" s="17">
        <f>SUM(Table1358[[#This Row],[Class]:[Column3]])-Table1358[[#This Row],[Discard]]*0.9999</f>
        <v>0</v>
      </c>
      <c r="L127" s="2">
        <f>IF(Table1358[[#This Row],[Total]]&lt;&gt;"",RANK(Table1358[[#This Row],[Total]],Table1358[Total]),"")</f>
        <v>5</v>
      </c>
      <c r="M127" s="38" t="str">
        <f>IF(Table1358[[#This Row],[Name]]&gt;"",Table1358[[#This Row],[Name]],"")</f>
        <v/>
      </c>
      <c r="N127">
        <f>SUM(Table1358[[#This Row],[Class]:[Column3]])-Table1358[[#This Row],[Discard]]</f>
        <v>0</v>
      </c>
      <c r="O127" s="5">
        <f>RANK(Table1358[[#This Row],[Total2]],Table1358[Total2])</f>
        <v>5</v>
      </c>
    </row>
    <row r="128" spans="10:15">
      <c r="J128" s="3">
        <f>IF(COUNT(Table1358[[#This Row],[Class]:[Column4]])&gt;1,MIN(Table1358[[#This Row],[Class]:[Column2]]),0)</f>
        <v>0</v>
      </c>
      <c r="K128" s="17">
        <f>SUM(Table1358[[#This Row],[Class]:[Column3]])-Table1358[[#This Row],[Discard]]*0.9999</f>
        <v>0</v>
      </c>
      <c r="L128" s="2">
        <f>IF(Table1358[[#This Row],[Total]]&lt;&gt;"",RANK(Table1358[[#This Row],[Total]],Table1358[Total]),"")</f>
        <v>5</v>
      </c>
      <c r="M128" s="38" t="str">
        <f>IF(Table1358[[#This Row],[Name]]&gt;"",Table1358[[#This Row],[Name]],"")</f>
        <v/>
      </c>
      <c r="N128">
        <f>SUM(Table1358[[#This Row],[Class]:[Column3]])-Table1358[[#This Row],[Discard]]</f>
        <v>0</v>
      </c>
      <c r="O128" s="5">
        <f>RANK(Table1358[[#This Row],[Total2]],Table1358[Total2])</f>
        <v>5</v>
      </c>
    </row>
    <row r="129" spans="10:15">
      <c r="J129" s="3">
        <f>IF(COUNT(Table1358[[#This Row],[Class]:[Column4]])&gt;1,MIN(Table1358[[#This Row],[Class]:[Column2]]),0)</f>
        <v>0</v>
      </c>
      <c r="K129" s="17">
        <f>SUM(Table1358[[#This Row],[Class]:[Column3]])-Table1358[[#This Row],[Discard]]*0.9999</f>
        <v>0</v>
      </c>
      <c r="L129" s="2">
        <f>IF(Table1358[[#This Row],[Total]]&lt;&gt;"",RANK(Table1358[[#This Row],[Total]],Table1358[Total]),"")</f>
        <v>5</v>
      </c>
      <c r="M129" s="38" t="str">
        <f>IF(Table1358[[#This Row],[Name]]&gt;"",Table1358[[#This Row],[Name]],"")</f>
        <v/>
      </c>
      <c r="N129">
        <f>SUM(Table1358[[#This Row],[Class]:[Column3]])-Table1358[[#This Row],[Discard]]</f>
        <v>0</v>
      </c>
      <c r="O129" s="5">
        <f>RANK(Table1358[[#This Row],[Total2]],Table1358[Total2])</f>
        <v>5</v>
      </c>
    </row>
    <row r="130" spans="10:15">
      <c r="J130" s="3">
        <f>IF(COUNT(Table1358[[#This Row],[Class]:[Column4]])&gt;1,MIN(Table1358[[#This Row],[Class]:[Column2]]),0)</f>
        <v>0</v>
      </c>
      <c r="K130" s="17">
        <f>SUM(Table1358[[#This Row],[Class]:[Column3]])-Table1358[[#This Row],[Discard]]*0.9999</f>
        <v>0</v>
      </c>
      <c r="L130" s="2">
        <f>IF(Table1358[[#This Row],[Total]]&lt;&gt;"",RANK(Table1358[[#This Row],[Total]],Table1358[Total]),"")</f>
        <v>5</v>
      </c>
      <c r="M130" s="38" t="str">
        <f>IF(Table1358[[#This Row],[Name]]&gt;"",Table1358[[#This Row],[Name]],"")</f>
        <v/>
      </c>
      <c r="N130">
        <f>SUM(Table1358[[#This Row],[Class]:[Column3]])-Table1358[[#This Row],[Discard]]</f>
        <v>0</v>
      </c>
      <c r="O130" s="5">
        <f>RANK(Table1358[[#This Row],[Total2]],Table1358[Total2])</f>
        <v>5</v>
      </c>
    </row>
    <row r="131" spans="10:15">
      <c r="J131" s="3">
        <f>IF(COUNT(Table1358[[#This Row],[Class]:[Column4]])&gt;1,MIN(Table1358[[#This Row],[Class]:[Column2]]),0)</f>
        <v>0</v>
      </c>
      <c r="K131" s="17">
        <f>SUM(Table1358[[#This Row],[Class]:[Column3]])-Table1358[[#This Row],[Discard]]*0.9999</f>
        <v>0</v>
      </c>
      <c r="L131" s="2">
        <f>IF(Table1358[[#This Row],[Total]]&lt;&gt;"",RANK(Table1358[[#This Row],[Total]],Table1358[Total]),"")</f>
        <v>5</v>
      </c>
      <c r="M131" s="38" t="str">
        <f>IF(Table1358[[#This Row],[Name]]&gt;"",Table1358[[#This Row],[Name]],"")</f>
        <v/>
      </c>
      <c r="N131">
        <f>SUM(Table1358[[#This Row],[Class]:[Column3]])-Table1358[[#This Row],[Discard]]</f>
        <v>0</v>
      </c>
      <c r="O131" s="5">
        <f>RANK(Table1358[[#This Row],[Total2]],Table1358[Total2])</f>
        <v>5</v>
      </c>
    </row>
    <row r="132" spans="10:15">
      <c r="J132" s="3">
        <f>IF(COUNT(Table1358[[#This Row],[Class]:[Column4]])&gt;1,MIN(Table1358[[#This Row],[Class]:[Column2]]),0)</f>
        <v>0</v>
      </c>
      <c r="K132" s="17">
        <f>SUM(Table1358[[#This Row],[Class]:[Column3]])-Table1358[[#This Row],[Discard]]*0.9999</f>
        <v>0</v>
      </c>
      <c r="L132" s="2">
        <f>IF(Table1358[[#This Row],[Total]]&lt;&gt;"",RANK(Table1358[[#This Row],[Total]],Table1358[Total]),"")</f>
        <v>5</v>
      </c>
      <c r="M132" s="38" t="str">
        <f>IF(Table1358[[#This Row],[Name]]&gt;"",Table1358[[#This Row],[Name]],"")</f>
        <v/>
      </c>
      <c r="N132">
        <f>SUM(Table1358[[#This Row],[Class]:[Column3]])-Table1358[[#This Row],[Discard]]</f>
        <v>0</v>
      </c>
      <c r="O132" s="5">
        <f>RANK(Table1358[[#This Row],[Total2]],Table1358[Total2])</f>
        <v>5</v>
      </c>
    </row>
    <row r="133" spans="10:15">
      <c r="J133" s="3">
        <f>IF(COUNT(Table1358[[#This Row],[Class]:[Column4]])&gt;1,MIN(Table1358[[#This Row],[Class]:[Column2]]),0)</f>
        <v>0</v>
      </c>
      <c r="K133" s="17">
        <f>SUM(Table1358[[#This Row],[Class]:[Column3]])-Table1358[[#This Row],[Discard]]*0.9999</f>
        <v>0</v>
      </c>
      <c r="L133" s="2">
        <f>IF(Table1358[[#This Row],[Total]]&lt;&gt;"",RANK(Table1358[[#This Row],[Total]],Table1358[Total]),"")</f>
        <v>5</v>
      </c>
      <c r="M133" s="38" t="str">
        <f>IF(Table1358[[#This Row],[Name]]&gt;"",Table1358[[#This Row],[Name]],"")</f>
        <v/>
      </c>
      <c r="N133">
        <f>SUM(Table1358[[#This Row],[Class]:[Column3]])-Table1358[[#This Row],[Discard]]</f>
        <v>0</v>
      </c>
      <c r="O133" s="5">
        <f>RANK(Table1358[[#This Row],[Total2]],Table1358[Total2])</f>
        <v>5</v>
      </c>
    </row>
    <row r="134" spans="10:15">
      <c r="J134" s="3">
        <f>IF(COUNT(Table1358[[#This Row],[Class]:[Column4]])&gt;1,MIN(Table1358[[#This Row],[Class]:[Column2]]),0)</f>
        <v>0</v>
      </c>
      <c r="K134" s="17">
        <f>SUM(Table1358[[#This Row],[Class]:[Column3]])-Table1358[[#This Row],[Discard]]*0.9999</f>
        <v>0</v>
      </c>
      <c r="L134" s="2">
        <f>IF(Table1358[[#This Row],[Total]]&lt;&gt;"",RANK(Table1358[[#This Row],[Total]],Table1358[Total]),"")</f>
        <v>5</v>
      </c>
      <c r="M134" s="38" t="str">
        <f>IF(Table1358[[#This Row],[Name]]&gt;"",Table1358[[#This Row],[Name]],"")</f>
        <v/>
      </c>
      <c r="N134">
        <f>SUM(Table1358[[#This Row],[Class]:[Column3]])-Table1358[[#This Row],[Discard]]</f>
        <v>0</v>
      </c>
      <c r="O134" s="5">
        <f>RANK(Table1358[[#This Row],[Total2]],Table1358[Total2])</f>
        <v>5</v>
      </c>
    </row>
    <row r="135" spans="10:15">
      <c r="J135" s="3">
        <f>IF(COUNT(Table1358[[#This Row],[Class]:[Column4]])&gt;1,MIN(Table1358[[#This Row],[Class]:[Column2]]),0)</f>
        <v>0</v>
      </c>
      <c r="K135" s="17">
        <f>SUM(Table1358[[#This Row],[Class]:[Column3]])-Table1358[[#This Row],[Discard]]*0.9999</f>
        <v>0</v>
      </c>
      <c r="L135" s="2">
        <f>IF(Table1358[[#This Row],[Total]]&lt;&gt;"",RANK(Table1358[[#This Row],[Total]],Table1358[Total]),"")</f>
        <v>5</v>
      </c>
      <c r="M135" s="38" t="str">
        <f>IF(Table1358[[#This Row],[Name]]&gt;"",Table1358[[#This Row],[Name]],"")</f>
        <v/>
      </c>
      <c r="N135">
        <f>SUM(Table1358[[#This Row],[Class]:[Column3]])-Table1358[[#This Row],[Discard]]</f>
        <v>0</v>
      </c>
      <c r="O135" s="5">
        <f>RANK(Table1358[[#This Row],[Total2]],Table1358[Total2])</f>
        <v>5</v>
      </c>
    </row>
    <row r="136" spans="10:15">
      <c r="J136" s="3">
        <f>IF(COUNT(Table1358[[#This Row],[Class]:[Column4]])&gt;1,MIN(Table1358[[#This Row],[Class]:[Column2]]),0)</f>
        <v>0</v>
      </c>
      <c r="K136" s="17">
        <f>SUM(Table1358[[#This Row],[Class]:[Column3]])-Table1358[[#This Row],[Discard]]*0.9999</f>
        <v>0</v>
      </c>
      <c r="L136" s="2">
        <f>IF(Table1358[[#This Row],[Total]]&lt;&gt;"",RANK(Table1358[[#This Row],[Total]],Table1358[Total]),"")</f>
        <v>5</v>
      </c>
      <c r="M136" s="38" t="str">
        <f>IF(Table1358[[#This Row],[Name]]&gt;"",Table1358[[#This Row],[Name]],"")</f>
        <v/>
      </c>
      <c r="N136">
        <f>SUM(Table1358[[#This Row],[Class]:[Column3]])-Table1358[[#This Row],[Discard]]</f>
        <v>0</v>
      </c>
      <c r="O136" s="5">
        <f>RANK(Table1358[[#This Row],[Total2]],Table1358[Total2])</f>
        <v>5</v>
      </c>
    </row>
    <row r="137" spans="10:15">
      <c r="J137" s="3">
        <f>IF(COUNT(Table1358[[#This Row],[Class]:[Column4]])&gt;1,MIN(Table1358[[#This Row],[Class]:[Column2]]),0)</f>
        <v>0</v>
      </c>
      <c r="K137" s="17">
        <f>SUM(Table1358[[#This Row],[Class]:[Column3]])-Table1358[[#This Row],[Discard]]*0.9999</f>
        <v>0</v>
      </c>
      <c r="L137" s="2">
        <f>IF(Table1358[[#This Row],[Total]]&lt;&gt;"",RANK(Table1358[[#This Row],[Total]],Table1358[Total]),"")</f>
        <v>5</v>
      </c>
      <c r="M137" s="38" t="str">
        <f>IF(Table1358[[#This Row],[Name]]&gt;"",Table1358[[#This Row],[Name]],"")</f>
        <v/>
      </c>
      <c r="N137">
        <f>SUM(Table1358[[#This Row],[Class]:[Column3]])-Table1358[[#This Row],[Discard]]</f>
        <v>0</v>
      </c>
      <c r="O137" s="5">
        <f>RANK(Table1358[[#This Row],[Total2]],Table1358[Total2])</f>
        <v>5</v>
      </c>
    </row>
    <row r="138" spans="10:15">
      <c r="J138" s="3">
        <f>IF(COUNT(Table1358[[#This Row],[Class]:[Column4]])&gt;1,MIN(Table1358[[#This Row],[Class]:[Column2]]),0)</f>
        <v>0</v>
      </c>
      <c r="K138" s="17">
        <f>SUM(Table1358[[#This Row],[Class]:[Column3]])-Table1358[[#This Row],[Discard]]*0.9999</f>
        <v>0</v>
      </c>
      <c r="L138" s="2">
        <f>IF(Table1358[[#This Row],[Total]]&lt;&gt;"",RANK(Table1358[[#This Row],[Total]],Table1358[Total]),"")</f>
        <v>5</v>
      </c>
      <c r="M138" s="38" t="str">
        <f>IF(Table1358[[#This Row],[Name]]&gt;"",Table1358[[#This Row],[Name]],"")</f>
        <v/>
      </c>
      <c r="N138">
        <f>SUM(Table1358[[#This Row],[Class]:[Column3]])-Table1358[[#This Row],[Discard]]</f>
        <v>0</v>
      </c>
      <c r="O138" s="5">
        <f>RANK(Table1358[[#This Row],[Total2]],Table1358[Total2])</f>
        <v>5</v>
      </c>
    </row>
    <row r="139" spans="10:15">
      <c r="J139" s="3">
        <f>IF(COUNT(Table1358[[#This Row],[Class]:[Column4]])&gt;1,MIN(Table1358[[#This Row],[Class]:[Column2]]),0)</f>
        <v>0</v>
      </c>
      <c r="K139" s="17">
        <f>SUM(Table1358[[#This Row],[Class]:[Column3]])-Table1358[[#This Row],[Discard]]*0.9999</f>
        <v>0</v>
      </c>
      <c r="L139" s="2">
        <f>IF(Table1358[[#This Row],[Total]]&lt;&gt;"",RANK(Table1358[[#This Row],[Total]],Table1358[Total]),"")</f>
        <v>5</v>
      </c>
      <c r="M139" s="38" t="str">
        <f>IF(Table1358[[#This Row],[Name]]&gt;"",Table1358[[#This Row],[Name]],"")</f>
        <v/>
      </c>
      <c r="N139">
        <f>SUM(Table1358[[#This Row],[Class]:[Column3]])-Table1358[[#This Row],[Discard]]</f>
        <v>0</v>
      </c>
      <c r="O139" s="5">
        <f>RANK(Table1358[[#This Row],[Total2]],Table1358[Total2])</f>
        <v>5</v>
      </c>
    </row>
    <row r="140" spans="10:15">
      <c r="J140" s="3">
        <f>IF(COUNT(Table1358[[#This Row],[Class]:[Column4]])&gt;1,MIN(Table1358[[#This Row],[Class]:[Column2]]),0)</f>
        <v>0</v>
      </c>
      <c r="K140" s="17">
        <f>SUM(Table1358[[#This Row],[Class]:[Column3]])-Table1358[[#This Row],[Discard]]*0.9999</f>
        <v>0</v>
      </c>
      <c r="L140" s="2">
        <f>IF(Table1358[[#This Row],[Total]]&lt;&gt;"",RANK(Table1358[[#This Row],[Total]],Table1358[Total]),"")</f>
        <v>5</v>
      </c>
      <c r="M140" s="38" t="str">
        <f>IF(Table1358[[#This Row],[Name]]&gt;"",Table1358[[#This Row],[Name]],"")</f>
        <v/>
      </c>
      <c r="N140">
        <f>SUM(Table1358[[#This Row],[Class]:[Column3]])-Table1358[[#This Row],[Discard]]</f>
        <v>0</v>
      </c>
      <c r="O140" s="5">
        <f>RANK(Table1358[[#This Row],[Total2]],Table1358[Total2])</f>
        <v>5</v>
      </c>
    </row>
    <row r="141" spans="10:15">
      <c r="J141" s="3">
        <f>IF(COUNT(Table1358[[#This Row],[Class]:[Column4]])&gt;1,MIN(Table1358[[#This Row],[Class]:[Column2]]),0)</f>
        <v>0</v>
      </c>
      <c r="K141" s="17">
        <f>SUM(Table1358[[#This Row],[Class]:[Column3]])-Table1358[[#This Row],[Discard]]*0.9999</f>
        <v>0</v>
      </c>
      <c r="L141" s="2">
        <f>IF(Table1358[[#This Row],[Total]]&lt;&gt;"",RANK(Table1358[[#This Row],[Total]],Table1358[Total]),"")</f>
        <v>5</v>
      </c>
      <c r="M141" s="38" t="str">
        <f>IF(Table1358[[#This Row],[Name]]&gt;"",Table1358[[#This Row],[Name]],"")</f>
        <v/>
      </c>
      <c r="N141">
        <f>SUM(Table1358[[#This Row],[Class]:[Column3]])-Table1358[[#This Row],[Discard]]</f>
        <v>0</v>
      </c>
      <c r="O141" s="5">
        <f>RANK(Table1358[[#This Row],[Total2]],Table1358[Total2])</f>
        <v>5</v>
      </c>
    </row>
    <row r="142" spans="10:15">
      <c r="J142" s="3">
        <f>IF(COUNT(Table1358[[#This Row],[Class]:[Column4]])&gt;1,MIN(Table1358[[#This Row],[Class]:[Column2]]),0)</f>
        <v>0</v>
      </c>
      <c r="K142" s="17">
        <f>SUM(Table1358[[#This Row],[Class]:[Column3]])-Table1358[[#This Row],[Discard]]*0.9999</f>
        <v>0</v>
      </c>
      <c r="L142" s="2">
        <f>IF(Table1358[[#This Row],[Total]]&lt;&gt;"",RANK(Table1358[[#This Row],[Total]],Table1358[Total]),"")</f>
        <v>5</v>
      </c>
      <c r="M142" s="38" t="str">
        <f>IF(Table1358[[#This Row],[Name]]&gt;"",Table1358[[#This Row],[Name]],"")</f>
        <v/>
      </c>
      <c r="N142">
        <f>SUM(Table1358[[#This Row],[Class]:[Column3]])-Table1358[[#This Row],[Discard]]</f>
        <v>0</v>
      </c>
      <c r="O142" s="5">
        <f>RANK(Table1358[[#This Row],[Total2]],Table1358[Total2])</f>
        <v>5</v>
      </c>
    </row>
    <row r="143" spans="10:15">
      <c r="J143" s="3">
        <f>IF(COUNT(Table1358[[#This Row],[Class]:[Column4]])&gt;1,MIN(Table1358[[#This Row],[Class]:[Column2]]),0)</f>
        <v>0</v>
      </c>
      <c r="K143" s="17">
        <f>SUM(Table1358[[#This Row],[Class]:[Column3]])-Table1358[[#This Row],[Discard]]*0.9999</f>
        <v>0</v>
      </c>
      <c r="L143" s="2">
        <f>IF(Table1358[[#This Row],[Total]]&lt;&gt;"",RANK(Table1358[[#This Row],[Total]],Table1358[Total]),"")</f>
        <v>5</v>
      </c>
      <c r="M143" s="38" t="str">
        <f>IF(Table1358[[#This Row],[Name]]&gt;"",Table1358[[#This Row],[Name]],"")</f>
        <v/>
      </c>
      <c r="N143">
        <f>SUM(Table1358[[#This Row],[Class]:[Column3]])-Table1358[[#This Row],[Discard]]</f>
        <v>0</v>
      </c>
      <c r="O143" s="5">
        <f>RANK(Table1358[[#This Row],[Total2]],Table1358[Total2])</f>
        <v>5</v>
      </c>
    </row>
    <row r="144" spans="10:15">
      <c r="J144" s="3">
        <f>IF(COUNT(Table1358[[#This Row],[Class]:[Column4]])&gt;1,MIN(Table1358[[#This Row],[Class]:[Column2]]),0)</f>
        <v>0</v>
      </c>
      <c r="K144" s="17">
        <f>SUM(Table1358[[#This Row],[Class]:[Column3]])-Table1358[[#This Row],[Discard]]*0.9999</f>
        <v>0</v>
      </c>
      <c r="L144" s="2">
        <f>IF(Table1358[[#This Row],[Total]]&lt;&gt;"",RANK(Table1358[[#This Row],[Total]],Table1358[Total]),"")</f>
        <v>5</v>
      </c>
      <c r="M144" s="38" t="str">
        <f>IF(Table1358[[#This Row],[Name]]&gt;"",Table1358[[#This Row],[Name]],"")</f>
        <v/>
      </c>
      <c r="N144">
        <f>SUM(Table1358[[#This Row],[Class]:[Column3]])-Table1358[[#This Row],[Discard]]</f>
        <v>0</v>
      </c>
      <c r="O144" s="5">
        <f>RANK(Table1358[[#This Row],[Total2]],Table1358[Total2])</f>
        <v>5</v>
      </c>
    </row>
    <row r="145" spans="10:15">
      <c r="J145" s="3">
        <f>IF(COUNT(Table1358[[#This Row],[Class]:[Column4]])&gt;1,MIN(Table1358[[#This Row],[Class]:[Column2]]),0)</f>
        <v>0</v>
      </c>
      <c r="K145" s="17">
        <f>SUM(Table1358[[#This Row],[Class]:[Column3]])-Table1358[[#This Row],[Discard]]*0.9999</f>
        <v>0</v>
      </c>
      <c r="L145" s="2">
        <f>IF(Table1358[[#This Row],[Total]]&lt;&gt;"",RANK(Table1358[[#This Row],[Total]],Table1358[Total]),"")</f>
        <v>5</v>
      </c>
      <c r="M145" s="38" t="str">
        <f>IF(Table1358[[#This Row],[Name]]&gt;"",Table1358[[#This Row],[Name]],"")</f>
        <v/>
      </c>
      <c r="N145">
        <f>SUM(Table1358[[#This Row],[Class]:[Column3]])-Table1358[[#This Row],[Discard]]</f>
        <v>0</v>
      </c>
      <c r="O145" s="5">
        <f>RANK(Table1358[[#This Row],[Total2]],Table1358[Total2])</f>
        <v>5</v>
      </c>
    </row>
    <row r="146" spans="10:15">
      <c r="J146" s="3">
        <f>IF(COUNT(Table1358[[#This Row],[Class]:[Column4]])&gt;1,MIN(Table1358[[#This Row],[Class]:[Column2]]),0)</f>
        <v>0</v>
      </c>
      <c r="K146" s="17">
        <f>SUM(Table1358[[#This Row],[Class]:[Column3]])-Table1358[[#This Row],[Discard]]*0.9999</f>
        <v>0</v>
      </c>
      <c r="L146" s="2">
        <f>IF(Table1358[[#This Row],[Total]]&lt;&gt;"",RANK(Table1358[[#This Row],[Total]],Table1358[Total]),"")</f>
        <v>5</v>
      </c>
      <c r="M146" s="38" t="str">
        <f>IF(Table1358[[#This Row],[Name]]&gt;"",Table1358[[#This Row],[Name]],"")</f>
        <v/>
      </c>
      <c r="N146">
        <f>SUM(Table1358[[#This Row],[Class]:[Column3]])-Table1358[[#This Row],[Discard]]</f>
        <v>0</v>
      </c>
      <c r="O146" s="5">
        <f>RANK(Table1358[[#This Row],[Total2]],Table1358[Total2])</f>
        <v>5</v>
      </c>
    </row>
    <row r="147" spans="10:15">
      <c r="J147" s="3">
        <f>IF(COUNT(Table1358[[#This Row],[Class]:[Column4]])&gt;1,MIN(Table1358[[#This Row],[Class]:[Column2]]),0)</f>
        <v>0</v>
      </c>
      <c r="K147" s="17">
        <f>SUM(Table1358[[#This Row],[Class]:[Column3]])-Table1358[[#This Row],[Discard]]*0.9999</f>
        <v>0</v>
      </c>
      <c r="L147" s="2">
        <f>IF(Table1358[[#This Row],[Total]]&lt;&gt;"",RANK(Table1358[[#This Row],[Total]],Table1358[Total]),"")</f>
        <v>5</v>
      </c>
      <c r="M147" s="38" t="str">
        <f>IF(Table1358[[#This Row],[Name]]&gt;"",Table1358[[#This Row],[Name]],"")</f>
        <v/>
      </c>
      <c r="N147">
        <f>SUM(Table1358[[#This Row],[Class]:[Column3]])-Table1358[[#This Row],[Discard]]</f>
        <v>0</v>
      </c>
      <c r="O147" s="5">
        <f>RANK(Table1358[[#This Row],[Total2]],Table1358[Total2])</f>
        <v>5</v>
      </c>
    </row>
    <row r="148" spans="10:15">
      <c r="J148" s="3">
        <f>IF(COUNT(Table1358[[#This Row],[Class]:[Column4]])&gt;1,MIN(Table1358[[#This Row],[Class]:[Column2]]),0)</f>
        <v>0</v>
      </c>
      <c r="K148" s="17">
        <f>SUM(Table1358[[#This Row],[Class]:[Column3]])-Table1358[[#This Row],[Discard]]*0.9999</f>
        <v>0</v>
      </c>
      <c r="L148" s="2">
        <f>IF(Table1358[[#This Row],[Total]]&lt;&gt;"",RANK(Table1358[[#This Row],[Total]],Table1358[Total]),"")</f>
        <v>5</v>
      </c>
      <c r="M148" s="38" t="str">
        <f>IF(Table1358[[#This Row],[Name]]&gt;"",Table1358[[#This Row],[Name]],"")</f>
        <v/>
      </c>
      <c r="N148">
        <f>SUM(Table1358[[#This Row],[Class]:[Column3]])-Table1358[[#This Row],[Discard]]</f>
        <v>0</v>
      </c>
      <c r="O148" s="5">
        <f>RANK(Table1358[[#This Row],[Total2]],Table1358[Total2])</f>
        <v>5</v>
      </c>
    </row>
    <row r="149" spans="10:15">
      <c r="J149" s="3">
        <f>IF(COUNT(Table1358[[#This Row],[Class]:[Column4]])&gt;1,MIN(Table1358[[#This Row],[Class]:[Column2]]),0)</f>
        <v>0</v>
      </c>
      <c r="K149" s="17">
        <f>SUM(Table1358[[#This Row],[Class]:[Column3]])-Table1358[[#This Row],[Discard]]*0.9999</f>
        <v>0</v>
      </c>
      <c r="L149" s="2">
        <f>IF(Table1358[[#This Row],[Total]]&lt;&gt;"",RANK(Table1358[[#This Row],[Total]],Table1358[Total]),"")</f>
        <v>5</v>
      </c>
      <c r="M149" s="38" t="str">
        <f>IF(Table1358[[#This Row],[Name]]&gt;"",Table1358[[#This Row],[Name]],"")</f>
        <v/>
      </c>
      <c r="N149">
        <f>SUM(Table1358[[#This Row],[Class]:[Column3]])-Table1358[[#This Row],[Discard]]</f>
        <v>0</v>
      </c>
      <c r="O149" s="5">
        <f>RANK(Table1358[[#This Row],[Total2]],Table1358[Total2])</f>
        <v>5</v>
      </c>
    </row>
    <row r="150" spans="10:15">
      <c r="J150" s="3">
        <f>IF(COUNT(Table1358[[#This Row],[Class]:[Column4]])&gt;1,MIN(Table1358[[#This Row],[Class]:[Column2]]),0)</f>
        <v>0</v>
      </c>
      <c r="K150" s="17">
        <f>SUM(Table1358[[#This Row],[Class]:[Column3]])-Table1358[[#This Row],[Discard]]*0.9999</f>
        <v>0</v>
      </c>
      <c r="L150" s="2">
        <f>IF(Table1358[[#This Row],[Total]]&lt;&gt;"",RANK(Table1358[[#This Row],[Total]],Table1358[Total]),"")</f>
        <v>5</v>
      </c>
      <c r="M150" s="38" t="str">
        <f>IF(Table1358[[#This Row],[Name]]&gt;"",Table1358[[#This Row],[Name]],"")</f>
        <v/>
      </c>
      <c r="N150">
        <f>SUM(Table1358[[#This Row],[Class]:[Column3]])-Table1358[[#This Row],[Discard]]</f>
        <v>0</v>
      </c>
      <c r="O150" s="5">
        <f>RANK(Table1358[[#This Row],[Total2]],Table1358[Total2])</f>
        <v>5</v>
      </c>
    </row>
    <row r="151" spans="10:15">
      <c r="J151" s="3">
        <f>IF(COUNT(Table1358[[#This Row],[Class]:[Column4]])&gt;1,MIN(Table1358[[#This Row],[Class]:[Column2]]),0)</f>
        <v>0</v>
      </c>
      <c r="K151" s="17">
        <f>SUM(Table1358[[#This Row],[Class]:[Column3]])-Table1358[[#This Row],[Discard]]*0.9999</f>
        <v>0</v>
      </c>
      <c r="L151" s="2">
        <f>IF(Table1358[[#This Row],[Total]]&lt;&gt;"",RANK(Table1358[[#This Row],[Total]],Table1358[Total]),"")</f>
        <v>5</v>
      </c>
      <c r="M151" s="38" t="str">
        <f>IF(Table1358[[#This Row],[Name]]&gt;"",Table1358[[#This Row],[Name]],"")</f>
        <v/>
      </c>
      <c r="N151">
        <f>SUM(Table1358[[#This Row],[Class]:[Column3]])-Table1358[[#This Row],[Discard]]</f>
        <v>0</v>
      </c>
      <c r="O151" s="5">
        <f>RANK(Table1358[[#This Row],[Total2]],Table1358[Total2])</f>
        <v>5</v>
      </c>
    </row>
    <row r="152" spans="10:15">
      <c r="J152" s="3">
        <f>IF(COUNT(Table1358[[#This Row],[Class]:[Column4]])&gt;1,MIN(Table1358[[#This Row],[Class]:[Column2]]),0)</f>
        <v>0</v>
      </c>
      <c r="K152" s="17">
        <f>SUM(Table1358[[#This Row],[Class]:[Column3]])-Table1358[[#This Row],[Discard]]*0.9999</f>
        <v>0</v>
      </c>
      <c r="L152" s="2">
        <f>IF(Table1358[[#This Row],[Total]]&lt;&gt;"",RANK(Table1358[[#This Row],[Total]],Table1358[Total]),"")</f>
        <v>5</v>
      </c>
      <c r="M152" s="38" t="str">
        <f>IF(Table1358[[#This Row],[Name]]&gt;"",Table1358[[#This Row],[Name]],"")</f>
        <v/>
      </c>
      <c r="N152">
        <f>SUM(Table1358[[#This Row],[Class]:[Column3]])-Table1358[[#This Row],[Discard]]</f>
        <v>0</v>
      </c>
      <c r="O152" s="5">
        <f>RANK(Table1358[[#This Row],[Total2]],Table1358[Total2])</f>
        <v>5</v>
      </c>
    </row>
    <row r="153" spans="10:15">
      <c r="J153" s="3">
        <f>IF(COUNT(Table1358[[#This Row],[Class]:[Column4]])&gt;1,MIN(Table1358[[#This Row],[Class]:[Column2]]),0)</f>
        <v>0</v>
      </c>
      <c r="K153" s="17">
        <f>SUM(Table1358[[#This Row],[Class]:[Column3]])-Table1358[[#This Row],[Discard]]*0.9999</f>
        <v>0</v>
      </c>
      <c r="L153" s="2">
        <f>IF(Table1358[[#This Row],[Total]]&lt;&gt;"",RANK(Table1358[[#This Row],[Total]],Table1358[Total]),"")</f>
        <v>5</v>
      </c>
      <c r="M153" s="38" t="str">
        <f>IF(Table1358[[#This Row],[Name]]&gt;"",Table1358[[#This Row],[Name]],"")</f>
        <v/>
      </c>
      <c r="N153">
        <f>SUM(Table1358[[#This Row],[Class]:[Column3]])-Table1358[[#This Row],[Discard]]</f>
        <v>0</v>
      </c>
      <c r="O153" s="5">
        <f>RANK(Table1358[[#This Row],[Total2]],Table1358[Total2])</f>
        <v>5</v>
      </c>
    </row>
    <row r="154" spans="10:15">
      <c r="J154" s="3">
        <f>IF(COUNT(Table1358[[#This Row],[Class]:[Column4]])&gt;1,MIN(Table1358[[#This Row],[Class]:[Column2]]),0)</f>
        <v>0</v>
      </c>
      <c r="K154" s="17">
        <f>SUM(Table1358[[#This Row],[Class]:[Column3]])-Table1358[[#This Row],[Discard]]*0.9999</f>
        <v>0</v>
      </c>
      <c r="L154" s="2">
        <f>IF(Table1358[[#This Row],[Total]]&lt;&gt;"",RANK(Table1358[[#This Row],[Total]],Table1358[Total]),"")</f>
        <v>5</v>
      </c>
      <c r="M154" s="38" t="str">
        <f>IF(Table1358[[#This Row],[Name]]&gt;"",Table1358[[#This Row],[Name]],"")</f>
        <v/>
      </c>
      <c r="N154">
        <f>SUM(Table1358[[#This Row],[Class]:[Column3]])-Table1358[[#This Row],[Discard]]</f>
        <v>0</v>
      </c>
      <c r="O154" s="5">
        <f>RANK(Table1358[[#This Row],[Total2]],Table1358[Total2])</f>
        <v>5</v>
      </c>
    </row>
    <row r="155" spans="10:15">
      <c r="J155" s="3">
        <f>IF(COUNT(Table1358[[#This Row],[Class]:[Column4]])&gt;1,MIN(Table1358[[#This Row],[Class]:[Column2]]),0)</f>
        <v>0</v>
      </c>
      <c r="K155" s="17">
        <f>SUM(Table1358[[#This Row],[Class]:[Column3]])-Table1358[[#This Row],[Discard]]*0.9999</f>
        <v>0</v>
      </c>
      <c r="L155" s="2">
        <f>IF(Table1358[[#This Row],[Total]]&lt;&gt;"",RANK(Table1358[[#This Row],[Total]],Table1358[Total]),"")</f>
        <v>5</v>
      </c>
      <c r="M155" s="38" t="str">
        <f>IF(Table1358[[#This Row],[Name]]&gt;"",Table1358[[#This Row],[Name]],"")</f>
        <v/>
      </c>
      <c r="N155">
        <f>SUM(Table1358[[#This Row],[Class]:[Column3]])-Table1358[[#This Row],[Discard]]</f>
        <v>0</v>
      </c>
      <c r="O155" s="5">
        <f>RANK(Table1358[[#This Row],[Total2]],Table1358[Total2])</f>
        <v>5</v>
      </c>
    </row>
    <row r="156" spans="10:15">
      <c r="J156" s="3">
        <f>IF(COUNT(Table1358[[#This Row],[Class]:[Column4]])&gt;1,MIN(Table1358[[#This Row],[Class]:[Column2]]),0)</f>
        <v>0</v>
      </c>
      <c r="K156" s="17">
        <f>SUM(Table1358[[#This Row],[Class]:[Column3]])-Table1358[[#This Row],[Discard]]*0.9999</f>
        <v>0</v>
      </c>
      <c r="L156" s="2">
        <f>IF(Table1358[[#This Row],[Total]]&lt;&gt;"",RANK(Table1358[[#This Row],[Total]],Table1358[Total]),"")</f>
        <v>5</v>
      </c>
      <c r="M156" s="38" t="str">
        <f>IF(Table1358[[#This Row],[Name]]&gt;"",Table1358[[#This Row],[Name]],"")</f>
        <v/>
      </c>
      <c r="N156">
        <f>SUM(Table1358[[#This Row],[Class]:[Column3]])-Table1358[[#This Row],[Discard]]</f>
        <v>0</v>
      </c>
      <c r="O156" s="5">
        <f>RANK(Table1358[[#This Row],[Total2]],Table1358[Total2])</f>
        <v>5</v>
      </c>
    </row>
    <row r="157" spans="10:15">
      <c r="J157" s="3">
        <f>IF(COUNT(Table1358[[#This Row],[Class]:[Column4]])&gt;1,MIN(Table1358[[#This Row],[Class]:[Column2]]),0)</f>
        <v>0</v>
      </c>
      <c r="K157" s="17">
        <f>SUM(Table1358[[#This Row],[Class]:[Column3]])-Table1358[[#This Row],[Discard]]*0.9999</f>
        <v>0</v>
      </c>
      <c r="L157" s="2">
        <f>IF(Table1358[[#This Row],[Total]]&lt;&gt;"",RANK(Table1358[[#This Row],[Total]],Table1358[Total]),"")</f>
        <v>5</v>
      </c>
      <c r="M157" s="38" t="str">
        <f>IF(Table1358[[#This Row],[Name]]&gt;"",Table1358[[#This Row],[Name]],"")</f>
        <v/>
      </c>
      <c r="N157">
        <f>SUM(Table1358[[#This Row],[Class]:[Column3]])-Table1358[[#This Row],[Discard]]</f>
        <v>0</v>
      </c>
      <c r="O157" s="5">
        <f>RANK(Table1358[[#This Row],[Total2]],Table1358[Total2])</f>
        <v>5</v>
      </c>
    </row>
    <row r="158" spans="10:15">
      <c r="J158" s="3">
        <f>IF(COUNT(Table1358[[#This Row],[Class]:[Column4]])&gt;1,MIN(Table1358[[#This Row],[Class]:[Column2]]),0)</f>
        <v>0</v>
      </c>
      <c r="K158" s="17">
        <f>SUM(Table1358[[#This Row],[Class]:[Column3]])-Table1358[[#This Row],[Discard]]*0.9999</f>
        <v>0</v>
      </c>
      <c r="L158" s="2">
        <f>IF(Table1358[[#This Row],[Total]]&lt;&gt;"",RANK(Table1358[[#This Row],[Total]],Table1358[Total]),"")</f>
        <v>5</v>
      </c>
      <c r="M158" s="38" t="str">
        <f>IF(Table1358[[#This Row],[Name]]&gt;"",Table1358[[#This Row],[Name]],"")</f>
        <v/>
      </c>
      <c r="N158">
        <f>SUM(Table1358[[#This Row],[Class]:[Column3]])-Table1358[[#This Row],[Discard]]</f>
        <v>0</v>
      </c>
      <c r="O158" s="5">
        <f>RANK(Table1358[[#This Row],[Total2]],Table1358[Total2])</f>
        <v>5</v>
      </c>
    </row>
    <row r="159" spans="10:15">
      <c r="J159" s="3">
        <f>IF(COUNT(Table1358[[#This Row],[Class]:[Column4]])&gt;1,MIN(Table1358[[#This Row],[Class]:[Column2]]),0)</f>
        <v>0</v>
      </c>
      <c r="K159" s="17">
        <f>SUM(Table1358[[#This Row],[Class]:[Column3]])-Table1358[[#This Row],[Discard]]*0.9999</f>
        <v>0</v>
      </c>
      <c r="L159" s="2">
        <f>IF(Table1358[[#This Row],[Total]]&lt;&gt;"",RANK(Table1358[[#This Row],[Total]],Table1358[Total]),"")</f>
        <v>5</v>
      </c>
      <c r="M159" s="38" t="str">
        <f>IF(Table1358[[#This Row],[Name]]&gt;"",Table1358[[#This Row],[Name]],"")</f>
        <v/>
      </c>
      <c r="N159">
        <f>SUM(Table1358[[#This Row],[Class]:[Column3]])-Table1358[[#This Row],[Discard]]</f>
        <v>0</v>
      </c>
      <c r="O159" s="5">
        <f>RANK(Table1358[[#This Row],[Total2]],Table1358[Total2])</f>
        <v>5</v>
      </c>
    </row>
    <row r="160" spans="10:15">
      <c r="J160" s="3">
        <f>IF(COUNT(Table1358[[#This Row],[Class]:[Column4]])&gt;1,MIN(Table1358[[#This Row],[Class]:[Column2]]),0)</f>
        <v>0</v>
      </c>
      <c r="K160" s="17">
        <f>SUM(Table1358[[#This Row],[Class]:[Column3]])-Table1358[[#This Row],[Discard]]*0.9999</f>
        <v>0</v>
      </c>
      <c r="L160" s="2">
        <f>IF(Table1358[[#This Row],[Total]]&lt;&gt;"",RANK(Table1358[[#This Row],[Total]],Table1358[Total]),"")</f>
        <v>5</v>
      </c>
      <c r="M160" s="38" t="str">
        <f>IF(Table1358[[#This Row],[Name]]&gt;"",Table1358[[#This Row],[Name]],"")</f>
        <v/>
      </c>
      <c r="N160">
        <f>SUM(Table1358[[#This Row],[Class]:[Column3]])-Table1358[[#This Row],[Discard]]</f>
        <v>0</v>
      </c>
      <c r="O160" s="5">
        <f>RANK(Table1358[[#This Row],[Total2]],Table1358[Total2])</f>
        <v>5</v>
      </c>
    </row>
    <row r="161" spans="10:15">
      <c r="J161" s="3">
        <f>IF(COUNT(Table1358[[#This Row],[Class]:[Column4]])&gt;1,MIN(Table1358[[#This Row],[Class]:[Column2]]),0)</f>
        <v>0</v>
      </c>
      <c r="K161" s="17">
        <f>SUM(Table1358[[#This Row],[Class]:[Column3]])-Table1358[[#This Row],[Discard]]*0.9999</f>
        <v>0</v>
      </c>
      <c r="L161" s="2">
        <f>IF(Table1358[[#This Row],[Total]]&lt;&gt;"",RANK(Table1358[[#This Row],[Total]],Table1358[Total]),"")</f>
        <v>5</v>
      </c>
      <c r="M161" s="38" t="str">
        <f>IF(Table1358[[#This Row],[Name]]&gt;"",Table1358[[#This Row],[Name]],"")</f>
        <v/>
      </c>
      <c r="N161">
        <f>SUM(Table1358[[#This Row],[Class]:[Column3]])-Table1358[[#This Row],[Discard]]</f>
        <v>0</v>
      </c>
      <c r="O161" s="5">
        <f>RANK(Table1358[[#This Row],[Total2]],Table1358[Total2])</f>
        <v>5</v>
      </c>
    </row>
    <row r="162" spans="10:15">
      <c r="J162" s="3">
        <f>IF(COUNT(Table1358[[#This Row],[Class]:[Column4]])&gt;1,MIN(Table1358[[#This Row],[Class]:[Column2]]),0)</f>
        <v>0</v>
      </c>
      <c r="K162" s="17">
        <f>SUM(Table1358[[#This Row],[Class]:[Column3]])-Table1358[[#This Row],[Discard]]*0.9999</f>
        <v>0</v>
      </c>
      <c r="L162" s="2">
        <f>IF(Table1358[[#This Row],[Total]]&lt;&gt;"",RANK(Table1358[[#This Row],[Total]],Table1358[Total]),"")</f>
        <v>5</v>
      </c>
      <c r="M162" s="38" t="str">
        <f>IF(Table1358[[#This Row],[Name]]&gt;"",Table1358[[#This Row],[Name]],"")</f>
        <v/>
      </c>
      <c r="N162">
        <f>SUM(Table1358[[#This Row],[Class]:[Column3]])-Table1358[[#This Row],[Discard]]</f>
        <v>0</v>
      </c>
      <c r="O162" s="5">
        <f>RANK(Table1358[[#This Row],[Total2]],Table1358[Total2])</f>
        <v>5</v>
      </c>
    </row>
    <row r="163" spans="10:15">
      <c r="J163" s="3">
        <f>IF(COUNT(Table1358[[#This Row],[Class]:[Column4]])&gt;1,MIN(Table1358[[#This Row],[Class]:[Column2]]),0)</f>
        <v>0</v>
      </c>
      <c r="K163" s="17">
        <f>SUM(Table1358[[#This Row],[Class]:[Column3]])-Table1358[[#This Row],[Discard]]*0.9999</f>
        <v>0</v>
      </c>
      <c r="L163" s="2">
        <f>IF(Table1358[[#This Row],[Total]]&lt;&gt;"",RANK(Table1358[[#This Row],[Total]],Table1358[Total]),"")</f>
        <v>5</v>
      </c>
      <c r="M163" s="38" t="str">
        <f>IF(Table1358[[#This Row],[Name]]&gt;"",Table1358[[#This Row],[Name]],"")</f>
        <v/>
      </c>
      <c r="N163">
        <f>SUM(Table1358[[#This Row],[Class]:[Column3]])-Table1358[[#This Row],[Discard]]</f>
        <v>0</v>
      </c>
      <c r="O163" s="5">
        <f>RANK(Table1358[[#This Row],[Total2]],Table1358[Total2])</f>
        <v>5</v>
      </c>
    </row>
    <row r="164" spans="10:15">
      <c r="J164" s="3">
        <f>IF(COUNT(Table1358[[#This Row],[Class]:[Column4]])&gt;1,MIN(Table1358[[#This Row],[Class]:[Column2]]),0)</f>
        <v>0</v>
      </c>
      <c r="K164" s="17">
        <f>SUM(Table1358[[#This Row],[Class]:[Column3]])-Table1358[[#This Row],[Discard]]*0.9999</f>
        <v>0</v>
      </c>
      <c r="L164" s="2">
        <f>IF(Table1358[[#This Row],[Total]]&lt;&gt;"",RANK(Table1358[[#This Row],[Total]],Table1358[Total]),"")</f>
        <v>5</v>
      </c>
      <c r="M164" s="38" t="str">
        <f>IF(Table1358[[#This Row],[Name]]&gt;"",Table1358[[#This Row],[Name]],"")</f>
        <v/>
      </c>
      <c r="N164">
        <f>SUM(Table1358[[#This Row],[Class]:[Column3]])-Table1358[[#This Row],[Discard]]</f>
        <v>0</v>
      </c>
      <c r="O164" s="5">
        <f>RANK(Table1358[[#This Row],[Total2]],Table1358[Total2])</f>
        <v>5</v>
      </c>
    </row>
    <row r="165" spans="10:15">
      <c r="J165" s="3">
        <f>IF(COUNT(Table1358[[#This Row],[Class]:[Column4]])&gt;1,MIN(Table1358[[#This Row],[Class]:[Column2]]),0)</f>
        <v>0</v>
      </c>
      <c r="K165" s="17">
        <f>SUM(Table1358[[#This Row],[Class]:[Column3]])-Table1358[[#This Row],[Discard]]*0.9999</f>
        <v>0</v>
      </c>
      <c r="L165" s="2">
        <f>IF(Table1358[[#This Row],[Total]]&lt;&gt;"",RANK(Table1358[[#This Row],[Total]],Table1358[Total]),"")</f>
        <v>5</v>
      </c>
      <c r="M165" s="38" t="str">
        <f>IF(Table1358[[#This Row],[Name]]&gt;"",Table1358[[#This Row],[Name]],"")</f>
        <v/>
      </c>
      <c r="N165">
        <f>SUM(Table1358[[#This Row],[Class]:[Column3]])-Table1358[[#This Row],[Discard]]</f>
        <v>0</v>
      </c>
      <c r="O165" s="5">
        <f>RANK(Table1358[[#This Row],[Total2]],Table1358[Total2])</f>
        <v>5</v>
      </c>
    </row>
    <row r="166" spans="10:15">
      <c r="J166" s="3">
        <f>IF(COUNT(Table1358[[#This Row],[Class]:[Column4]])&gt;1,MIN(Table1358[[#This Row],[Class]:[Column2]]),0)</f>
        <v>0</v>
      </c>
      <c r="K166" s="17">
        <f>SUM(Table1358[[#This Row],[Class]:[Column3]])-Table1358[[#This Row],[Discard]]*0.9999</f>
        <v>0</v>
      </c>
      <c r="L166" s="2">
        <f>IF(Table1358[[#This Row],[Total]]&lt;&gt;"",RANK(Table1358[[#This Row],[Total]],Table1358[Total]),"")</f>
        <v>5</v>
      </c>
      <c r="M166" s="38" t="str">
        <f>IF(Table1358[[#This Row],[Name]]&gt;"",Table1358[[#This Row],[Name]],"")</f>
        <v/>
      </c>
      <c r="N166">
        <f>SUM(Table1358[[#This Row],[Class]:[Column3]])-Table1358[[#This Row],[Discard]]</f>
        <v>0</v>
      </c>
      <c r="O166" s="5">
        <f>RANK(Table1358[[#This Row],[Total2]],Table1358[Total2])</f>
        <v>5</v>
      </c>
    </row>
    <row r="167" spans="10:15">
      <c r="J167" s="3">
        <f>IF(COUNT(Table1358[[#This Row],[Class]:[Column4]])&gt;1,MIN(Table1358[[#This Row],[Class]:[Column2]]),0)</f>
        <v>0</v>
      </c>
      <c r="K167" s="17">
        <f>SUM(Table1358[[#This Row],[Class]:[Column3]])-Table1358[[#This Row],[Discard]]*0.9999</f>
        <v>0</v>
      </c>
      <c r="L167" s="2">
        <f>IF(Table1358[[#This Row],[Total]]&lt;&gt;"",RANK(Table1358[[#This Row],[Total]],Table1358[Total]),"")</f>
        <v>5</v>
      </c>
      <c r="M167" s="38" t="str">
        <f>IF(Table1358[[#This Row],[Name]]&gt;"",Table1358[[#This Row],[Name]],"")</f>
        <v/>
      </c>
      <c r="N167">
        <f>SUM(Table1358[[#This Row],[Class]:[Column3]])-Table1358[[#This Row],[Discard]]</f>
        <v>0</v>
      </c>
      <c r="O167" s="5">
        <f>RANK(Table1358[[#This Row],[Total2]],Table1358[Total2])</f>
        <v>5</v>
      </c>
    </row>
    <row r="168" spans="10:15">
      <c r="J168" s="3">
        <f>IF(COUNT(Table1358[[#This Row],[Class]:[Column4]])&gt;1,MIN(Table1358[[#This Row],[Class]:[Column2]]),0)</f>
        <v>0</v>
      </c>
      <c r="K168" s="17">
        <f>SUM(Table1358[[#This Row],[Class]:[Column3]])-Table1358[[#This Row],[Discard]]*0.9999</f>
        <v>0</v>
      </c>
      <c r="L168" s="2">
        <f>IF(Table1358[[#This Row],[Total]]&lt;&gt;"",RANK(Table1358[[#This Row],[Total]],Table1358[Total]),"")</f>
        <v>5</v>
      </c>
      <c r="M168" s="38" t="str">
        <f>IF(Table1358[[#This Row],[Name]]&gt;"",Table1358[[#This Row],[Name]],"")</f>
        <v/>
      </c>
      <c r="N168">
        <f>SUM(Table1358[[#This Row],[Class]:[Column3]])-Table1358[[#This Row],[Discard]]</f>
        <v>0</v>
      </c>
      <c r="O168" s="5">
        <f>RANK(Table1358[[#This Row],[Total2]],Table1358[Total2])</f>
        <v>5</v>
      </c>
    </row>
    <row r="169" spans="10:15">
      <c r="J169" s="3">
        <f>IF(COUNT(Table1358[[#This Row],[Class]:[Column4]])&gt;1,MIN(Table1358[[#This Row],[Class]:[Column2]]),0)</f>
        <v>0</v>
      </c>
      <c r="K169" s="17">
        <f>SUM(Table1358[[#This Row],[Class]:[Column3]])-Table1358[[#This Row],[Discard]]*0.9999</f>
        <v>0</v>
      </c>
      <c r="L169" s="2">
        <f>IF(Table1358[[#This Row],[Total]]&lt;&gt;"",RANK(Table1358[[#This Row],[Total]],Table1358[Total]),"")</f>
        <v>5</v>
      </c>
      <c r="M169" s="38" t="str">
        <f>IF(Table1358[[#This Row],[Name]]&gt;"",Table1358[[#This Row],[Name]],"")</f>
        <v/>
      </c>
      <c r="N169">
        <f>SUM(Table1358[[#This Row],[Class]:[Column3]])-Table1358[[#This Row],[Discard]]</f>
        <v>0</v>
      </c>
      <c r="O169" s="5">
        <f>RANK(Table1358[[#This Row],[Total2]],Table1358[Total2])</f>
        <v>5</v>
      </c>
    </row>
    <row r="170" spans="10:15">
      <c r="J170" s="3">
        <f>IF(COUNT(Table1358[[#This Row],[Class]:[Column4]])&gt;1,MIN(Table1358[[#This Row],[Class]:[Column2]]),0)</f>
        <v>0</v>
      </c>
      <c r="K170" s="17">
        <f>SUM(Table1358[[#This Row],[Class]:[Column3]])-Table1358[[#This Row],[Discard]]*0.9999</f>
        <v>0</v>
      </c>
      <c r="L170" s="2">
        <f>IF(Table1358[[#This Row],[Total]]&lt;&gt;"",RANK(Table1358[[#This Row],[Total]],Table1358[Total]),"")</f>
        <v>5</v>
      </c>
      <c r="M170" s="38" t="str">
        <f>IF(Table1358[[#This Row],[Name]]&gt;"",Table1358[[#This Row],[Name]],"")</f>
        <v/>
      </c>
      <c r="N170">
        <f>SUM(Table1358[[#This Row],[Class]:[Column3]])-Table1358[[#This Row],[Discard]]</f>
        <v>0</v>
      </c>
      <c r="O170" s="5">
        <f>RANK(Table1358[[#This Row],[Total2]],Table1358[Total2])</f>
        <v>5</v>
      </c>
    </row>
    <row r="171" spans="10:15">
      <c r="J171" s="3">
        <f>IF(COUNT(Table1358[[#This Row],[Class]:[Column4]])&gt;1,MIN(Table1358[[#This Row],[Class]:[Column2]]),0)</f>
        <v>0</v>
      </c>
      <c r="K171" s="17">
        <f>SUM(Table1358[[#This Row],[Class]:[Column3]])-Table1358[[#This Row],[Discard]]*0.9999</f>
        <v>0</v>
      </c>
      <c r="L171" s="2">
        <f>IF(Table1358[[#This Row],[Total]]&lt;&gt;"",RANK(Table1358[[#This Row],[Total]],Table1358[Total]),"")</f>
        <v>5</v>
      </c>
      <c r="M171" s="38" t="str">
        <f>IF(Table1358[[#This Row],[Name]]&gt;"",Table1358[[#This Row],[Name]],"")</f>
        <v/>
      </c>
      <c r="N171">
        <f>SUM(Table1358[[#This Row],[Class]:[Column3]])-Table1358[[#This Row],[Discard]]</f>
        <v>0</v>
      </c>
      <c r="O171" s="5">
        <f>RANK(Table1358[[#This Row],[Total2]],Table1358[Total2])</f>
        <v>5</v>
      </c>
    </row>
    <row r="172" spans="10:15">
      <c r="J172" s="3">
        <f>IF(COUNT(Table1358[[#This Row],[Class]:[Column4]])&gt;1,MIN(Table1358[[#This Row],[Class]:[Column2]]),0)</f>
        <v>0</v>
      </c>
      <c r="K172" s="17">
        <f>SUM(Table1358[[#This Row],[Class]:[Column3]])-Table1358[[#This Row],[Discard]]*0.9999</f>
        <v>0</v>
      </c>
      <c r="L172" s="2">
        <f>IF(Table1358[[#This Row],[Total]]&lt;&gt;"",RANK(Table1358[[#This Row],[Total]],Table1358[Total]),"")</f>
        <v>5</v>
      </c>
      <c r="M172" s="38" t="str">
        <f>IF(Table1358[[#This Row],[Name]]&gt;"",Table1358[[#This Row],[Name]],"")</f>
        <v/>
      </c>
      <c r="N172">
        <f>SUM(Table1358[[#This Row],[Class]:[Column3]])-Table1358[[#This Row],[Discard]]</f>
        <v>0</v>
      </c>
      <c r="O172" s="5">
        <f>RANK(Table1358[[#This Row],[Total2]],Table1358[Total2])</f>
        <v>5</v>
      </c>
    </row>
    <row r="173" spans="10:15">
      <c r="J173" s="3">
        <f>IF(COUNT(Table1358[[#This Row],[Class]:[Column4]])&gt;1,MIN(Table1358[[#This Row],[Class]:[Column2]]),0)</f>
        <v>0</v>
      </c>
      <c r="K173" s="17">
        <f>SUM(Table1358[[#This Row],[Class]:[Column3]])-Table1358[[#This Row],[Discard]]*0.9999</f>
        <v>0</v>
      </c>
      <c r="L173" s="2">
        <f>IF(Table1358[[#This Row],[Total]]&lt;&gt;"",RANK(Table1358[[#This Row],[Total]],Table1358[Total]),"")</f>
        <v>5</v>
      </c>
      <c r="M173" s="38" t="str">
        <f>IF(Table1358[[#This Row],[Name]]&gt;"",Table1358[[#This Row],[Name]],"")</f>
        <v/>
      </c>
      <c r="N173">
        <f>SUM(Table1358[[#This Row],[Class]:[Column3]])-Table1358[[#This Row],[Discard]]</f>
        <v>0</v>
      </c>
      <c r="O173" s="5">
        <f>RANK(Table1358[[#This Row],[Total2]],Table1358[Total2])</f>
        <v>5</v>
      </c>
    </row>
    <row r="174" spans="10:15">
      <c r="J174" s="3">
        <f>IF(COUNT(Table1358[[#This Row],[Class]:[Column4]])&gt;1,MIN(Table1358[[#This Row],[Class]:[Column2]]),0)</f>
        <v>0</v>
      </c>
      <c r="K174" s="17">
        <f>SUM(Table1358[[#This Row],[Class]:[Column3]])-Table1358[[#This Row],[Discard]]*0.9999</f>
        <v>0</v>
      </c>
      <c r="L174" s="2">
        <f>IF(Table1358[[#This Row],[Total]]&lt;&gt;"",RANK(Table1358[[#This Row],[Total]],Table1358[Total]),"")</f>
        <v>5</v>
      </c>
      <c r="M174" s="38" t="str">
        <f>IF(Table1358[[#This Row],[Name]]&gt;"",Table1358[[#This Row],[Name]],"")</f>
        <v/>
      </c>
      <c r="N174">
        <f>SUM(Table1358[[#This Row],[Class]:[Column3]])-Table1358[[#This Row],[Discard]]</f>
        <v>0</v>
      </c>
      <c r="O174" s="5">
        <f>RANK(Table1358[[#This Row],[Total2]],Table1358[Total2])</f>
        <v>5</v>
      </c>
    </row>
    <row r="175" spans="10:15">
      <c r="J175" s="3">
        <f>IF(COUNT(Table1358[[#This Row],[Class]:[Column4]])&gt;1,MIN(Table1358[[#This Row],[Class]:[Column2]]),0)</f>
        <v>0</v>
      </c>
      <c r="K175" s="17">
        <f>SUM(Table1358[[#This Row],[Class]:[Column3]])-Table1358[[#This Row],[Discard]]*0.9999</f>
        <v>0</v>
      </c>
      <c r="L175" s="2">
        <f>IF(Table1358[[#This Row],[Total]]&lt;&gt;"",RANK(Table1358[[#This Row],[Total]],Table1358[Total]),"")</f>
        <v>5</v>
      </c>
      <c r="M175" s="38" t="str">
        <f>IF(Table1358[[#This Row],[Name]]&gt;"",Table1358[[#This Row],[Name]],"")</f>
        <v/>
      </c>
      <c r="N175">
        <f>SUM(Table1358[[#This Row],[Class]:[Column3]])-Table1358[[#This Row],[Discard]]</f>
        <v>0</v>
      </c>
      <c r="O175" s="5">
        <f>RANK(Table1358[[#This Row],[Total2]],Table1358[Total2])</f>
        <v>5</v>
      </c>
    </row>
    <row r="176" spans="10:15">
      <c r="J176" s="3">
        <f>IF(COUNT(Table1358[[#This Row],[Class]:[Column4]])&gt;1,MIN(Table1358[[#This Row],[Class]:[Column2]]),0)</f>
        <v>0</v>
      </c>
      <c r="K176" s="17">
        <f>SUM(Table1358[[#This Row],[Class]:[Column3]])-Table1358[[#This Row],[Discard]]*0.9999</f>
        <v>0</v>
      </c>
      <c r="L176" s="2">
        <f>IF(Table1358[[#This Row],[Total]]&lt;&gt;"",RANK(Table1358[[#This Row],[Total]],Table1358[Total]),"")</f>
        <v>5</v>
      </c>
      <c r="M176" s="38" t="str">
        <f>IF(Table1358[[#This Row],[Name]]&gt;"",Table1358[[#This Row],[Name]],"")</f>
        <v/>
      </c>
      <c r="N176">
        <f>SUM(Table1358[[#This Row],[Class]:[Column3]])-Table1358[[#This Row],[Discard]]</f>
        <v>0</v>
      </c>
      <c r="O176" s="5">
        <f>RANK(Table1358[[#This Row],[Total2]],Table1358[Total2])</f>
        <v>5</v>
      </c>
    </row>
    <row r="177" spans="10:15">
      <c r="J177" s="3">
        <f>IF(COUNT(Table1358[[#This Row],[Class]:[Column4]])&gt;1,MIN(Table1358[[#This Row],[Class]:[Column2]]),0)</f>
        <v>0</v>
      </c>
      <c r="K177" s="17">
        <f>SUM(Table1358[[#This Row],[Class]:[Column3]])-Table1358[[#This Row],[Discard]]*0.9999</f>
        <v>0</v>
      </c>
      <c r="L177" s="2">
        <f>IF(Table1358[[#This Row],[Total]]&lt;&gt;"",RANK(Table1358[[#This Row],[Total]],Table1358[Total]),"")</f>
        <v>5</v>
      </c>
      <c r="M177" s="38" t="str">
        <f>IF(Table1358[[#This Row],[Name]]&gt;"",Table1358[[#This Row],[Name]],"")</f>
        <v/>
      </c>
      <c r="N177">
        <f>SUM(Table1358[[#This Row],[Class]:[Column3]])-Table1358[[#This Row],[Discard]]</f>
        <v>0</v>
      </c>
      <c r="O177" s="5">
        <f>RANK(Table1358[[#This Row],[Total2]],Table1358[Total2])</f>
        <v>5</v>
      </c>
    </row>
    <row r="178" spans="10:15">
      <c r="J178" s="3">
        <f>IF(COUNT(Table1358[[#This Row],[Class]:[Column4]])&gt;1,MIN(Table1358[[#This Row],[Class]:[Column2]]),0)</f>
        <v>0</v>
      </c>
      <c r="K178" s="17">
        <f>SUM(Table1358[[#This Row],[Class]:[Column3]])-Table1358[[#This Row],[Discard]]*0.9999</f>
        <v>0</v>
      </c>
      <c r="L178" s="2">
        <f>IF(Table1358[[#This Row],[Total]]&lt;&gt;"",RANK(Table1358[[#This Row],[Total]],Table1358[Total]),"")</f>
        <v>5</v>
      </c>
      <c r="M178" s="38" t="str">
        <f>IF(Table1358[[#This Row],[Name]]&gt;"",Table1358[[#This Row],[Name]],"")</f>
        <v/>
      </c>
      <c r="N178">
        <f>SUM(Table1358[[#This Row],[Class]:[Column3]])-Table1358[[#This Row],[Discard]]</f>
        <v>0</v>
      </c>
      <c r="O178" s="5">
        <f>RANK(Table1358[[#This Row],[Total2]],Table1358[Total2])</f>
        <v>5</v>
      </c>
    </row>
    <row r="179" spans="10:15">
      <c r="J179" s="3">
        <f>IF(COUNT(Table1358[[#This Row],[Class]:[Column4]])&gt;1,MIN(Table1358[[#This Row],[Class]:[Column2]]),0)</f>
        <v>0</v>
      </c>
      <c r="K179" s="17">
        <f>SUM(Table1358[[#This Row],[Class]:[Column3]])-Table1358[[#This Row],[Discard]]*0.9999</f>
        <v>0</v>
      </c>
      <c r="L179" s="2">
        <f>IF(Table1358[[#This Row],[Total]]&lt;&gt;"",RANK(Table1358[[#This Row],[Total]],Table1358[Total]),"")</f>
        <v>5</v>
      </c>
      <c r="M179" s="38" t="str">
        <f>IF(Table1358[[#This Row],[Name]]&gt;"",Table1358[[#This Row],[Name]],"")</f>
        <v/>
      </c>
      <c r="N179">
        <f>SUM(Table1358[[#This Row],[Class]:[Column3]])-Table1358[[#This Row],[Discard]]</f>
        <v>0</v>
      </c>
      <c r="O179" s="5">
        <f>RANK(Table1358[[#This Row],[Total2]],Table1358[Total2])</f>
        <v>5</v>
      </c>
    </row>
    <row r="180" spans="10:15">
      <c r="J180" s="3">
        <f>IF(COUNT(Table1358[[#This Row],[Class]:[Column4]])&gt;1,MIN(Table1358[[#This Row],[Class]:[Column2]]),0)</f>
        <v>0</v>
      </c>
      <c r="K180" s="17">
        <f>SUM(Table1358[[#This Row],[Class]:[Column3]])-Table1358[[#This Row],[Discard]]*0.9999</f>
        <v>0</v>
      </c>
      <c r="L180" s="2">
        <f>IF(Table1358[[#This Row],[Total]]&lt;&gt;"",RANK(Table1358[[#This Row],[Total]],Table1358[Total]),"")</f>
        <v>5</v>
      </c>
      <c r="M180" s="38" t="str">
        <f>IF(Table1358[[#This Row],[Name]]&gt;"",Table1358[[#This Row],[Name]],"")</f>
        <v/>
      </c>
      <c r="N180">
        <f>SUM(Table1358[[#This Row],[Class]:[Column3]])-Table1358[[#This Row],[Discard]]</f>
        <v>0</v>
      </c>
      <c r="O180" s="5">
        <f>RANK(Table1358[[#This Row],[Total2]],Table1358[Total2])</f>
        <v>5</v>
      </c>
    </row>
    <row r="181" spans="10:15">
      <c r="J181" s="3">
        <f>IF(COUNT(Table1358[[#This Row],[Class]:[Column4]])&gt;1,MIN(Table1358[[#This Row],[Class]:[Column2]]),0)</f>
        <v>0</v>
      </c>
      <c r="K181" s="17">
        <f>SUM(Table1358[[#This Row],[Class]:[Column3]])-Table1358[[#This Row],[Discard]]*0.9999</f>
        <v>0</v>
      </c>
      <c r="L181" s="2">
        <f>IF(Table1358[[#This Row],[Total]]&lt;&gt;"",RANK(Table1358[[#This Row],[Total]],Table1358[Total]),"")</f>
        <v>5</v>
      </c>
      <c r="M181" s="38" t="str">
        <f>IF(Table1358[[#This Row],[Name]]&gt;"",Table1358[[#This Row],[Name]],"")</f>
        <v/>
      </c>
      <c r="N181">
        <f>SUM(Table1358[[#This Row],[Class]:[Column3]])-Table1358[[#This Row],[Discard]]</f>
        <v>0</v>
      </c>
      <c r="O181" s="5">
        <f>RANK(Table1358[[#This Row],[Total2]],Table1358[Total2])</f>
        <v>5</v>
      </c>
    </row>
    <row r="182" spans="10:15">
      <c r="J182" s="3">
        <f>IF(COUNT(Table1358[[#This Row],[Class]:[Column4]])&gt;1,MIN(Table1358[[#This Row],[Class]:[Column2]]),0)</f>
        <v>0</v>
      </c>
      <c r="K182" s="17">
        <f>SUM(Table1358[[#This Row],[Class]:[Column3]])-Table1358[[#This Row],[Discard]]*0.9999</f>
        <v>0</v>
      </c>
      <c r="L182" s="2">
        <f>IF(Table1358[[#This Row],[Total]]&lt;&gt;"",RANK(Table1358[[#This Row],[Total]],Table1358[Total]),"")</f>
        <v>5</v>
      </c>
      <c r="M182" s="38" t="str">
        <f>IF(Table1358[[#This Row],[Name]]&gt;"",Table1358[[#This Row],[Name]],"")</f>
        <v/>
      </c>
      <c r="N182">
        <f>SUM(Table1358[[#This Row],[Class]:[Column3]])-Table1358[[#This Row],[Discard]]</f>
        <v>0</v>
      </c>
      <c r="O182" s="5">
        <f>RANK(Table1358[[#This Row],[Total2]],Table1358[Total2])</f>
        <v>5</v>
      </c>
    </row>
    <row r="183" spans="10:15">
      <c r="J183" s="3">
        <f>IF(COUNT(Table1358[[#This Row],[Class]:[Column4]])&gt;1,MIN(Table1358[[#This Row],[Class]:[Column2]]),0)</f>
        <v>0</v>
      </c>
      <c r="K183" s="17">
        <f>SUM(Table1358[[#This Row],[Class]:[Column3]])-Table1358[[#This Row],[Discard]]*0.9999</f>
        <v>0</v>
      </c>
      <c r="L183" s="2">
        <f>IF(Table1358[[#This Row],[Total]]&lt;&gt;"",RANK(Table1358[[#This Row],[Total]],Table1358[Total]),"")</f>
        <v>5</v>
      </c>
      <c r="M183" s="38" t="str">
        <f>IF(Table1358[[#This Row],[Name]]&gt;"",Table1358[[#This Row],[Name]],"")</f>
        <v/>
      </c>
      <c r="N183">
        <f>SUM(Table1358[[#This Row],[Class]:[Column3]])-Table1358[[#This Row],[Discard]]</f>
        <v>0</v>
      </c>
      <c r="O183" s="5">
        <f>RANK(Table1358[[#This Row],[Total2]],Table1358[Total2])</f>
        <v>5</v>
      </c>
    </row>
    <row r="184" spans="10:15">
      <c r="J184" s="3">
        <f>IF(COUNT(Table1358[[#This Row],[Class]:[Column4]])&gt;1,MIN(Table1358[[#This Row],[Class]:[Column2]]),0)</f>
        <v>0</v>
      </c>
      <c r="K184" s="17">
        <f>SUM(Table1358[[#This Row],[Class]:[Column3]])-Table1358[[#This Row],[Discard]]*0.9999</f>
        <v>0</v>
      </c>
      <c r="L184" s="2">
        <f>IF(Table1358[[#This Row],[Total]]&lt;&gt;"",RANK(Table1358[[#This Row],[Total]],Table1358[Total]),"")</f>
        <v>5</v>
      </c>
      <c r="M184" s="38" t="str">
        <f>IF(Table1358[[#This Row],[Name]]&gt;"",Table1358[[#This Row],[Name]],"")</f>
        <v/>
      </c>
      <c r="N184">
        <f>SUM(Table1358[[#This Row],[Class]:[Column3]])-Table1358[[#This Row],[Discard]]</f>
        <v>0</v>
      </c>
      <c r="O184" s="5">
        <f>RANK(Table1358[[#This Row],[Total2]],Table1358[Total2])</f>
        <v>5</v>
      </c>
    </row>
    <row r="185" spans="10:15">
      <c r="J185" s="3">
        <f>IF(COUNT(Table1358[[#This Row],[Class]:[Column4]])&gt;1,MIN(Table1358[[#This Row],[Class]:[Column2]]),0)</f>
        <v>0</v>
      </c>
      <c r="K185" s="17">
        <f>SUM(Table1358[[#This Row],[Class]:[Column3]])-Table1358[[#This Row],[Discard]]*0.9999</f>
        <v>0</v>
      </c>
      <c r="L185" s="2">
        <f>IF(Table1358[[#This Row],[Total]]&lt;&gt;"",RANK(Table1358[[#This Row],[Total]],Table1358[Total]),"")</f>
        <v>5</v>
      </c>
      <c r="M185" s="38" t="str">
        <f>IF(Table1358[[#This Row],[Name]]&gt;"",Table1358[[#This Row],[Name]],"")</f>
        <v/>
      </c>
      <c r="N185">
        <f>SUM(Table1358[[#This Row],[Class]:[Column3]])-Table1358[[#This Row],[Discard]]</f>
        <v>0</v>
      </c>
      <c r="O185" s="5">
        <f>RANK(Table1358[[#This Row],[Total2]],Table1358[Total2])</f>
        <v>5</v>
      </c>
    </row>
    <row r="186" spans="10:15">
      <c r="J186" s="3">
        <f>IF(COUNT(Table1358[[#This Row],[Class]:[Column4]])&gt;1,MIN(Table1358[[#This Row],[Class]:[Column2]]),0)</f>
        <v>0</v>
      </c>
      <c r="K186" s="17">
        <f>SUM(Table1358[[#This Row],[Class]:[Column3]])-Table1358[[#This Row],[Discard]]*0.9999</f>
        <v>0</v>
      </c>
      <c r="L186" s="2">
        <f>IF(Table1358[[#This Row],[Total]]&lt;&gt;"",RANK(Table1358[[#This Row],[Total]],Table1358[Total]),"")</f>
        <v>5</v>
      </c>
      <c r="M186" s="38" t="str">
        <f>IF(Table1358[[#This Row],[Name]]&gt;"",Table1358[[#This Row],[Name]],"")</f>
        <v/>
      </c>
      <c r="N186">
        <f>SUM(Table1358[[#This Row],[Class]:[Column3]])-Table1358[[#This Row],[Discard]]</f>
        <v>0</v>
      </c>
      <c r="O186" s="5">
        <f>RANK(Table1358[[#This Row],[Total2]],Table1358[Total2])</f>
        <v>5</v>
      </c>
    </row>
    <row r="187" spans="10:15">
      <c r="J187" s="3">
        <f>IF(COUNT(Table1358[[#This Row],[Class]:[Column4]])&gt;1,MIN(Table1358[[#This Row],[Class]:[Column2]]),0)</f>
        <v>0</v>
      </c>
      <c r="K187" s="17">
        <f>SUM(Table1358[[#This Row],[Class]:[Column3]])-Table1358[[#This Row],[Discard]]*0.9999</f>
        <v>0</v>
      </c>
      <c r="L187" s="2">
        <f>IF(Table1358[[#This Row],[Total]]&lt;&gt;"",RANK(Table1358[[#This Row],[Total]],Table1358[Total]),"")</f>
        <v>5</v>
      </c>
      <c r="M187" s="38" t="str">
        <f>IF(Table1358[[#This Row],[Name]]&gt;"",Table1358[[#This Row],[Name]],"")</f>
        <v/>
      </c>
      <c r="N187">
        <f>SUM(Table1358[[#This Row],[Class]:[Column3]])-Table1358[[#This Row],[Discard]]</f>
        <v>0</v>
      </c>
      <c r="O187" s="5">
        <f>RANK(Table1358[[#This Row],[Total2]],Table1358[Total2])</f>
        <v>5</v>
      </c>
    </row>
    <row r="188" spans="10:15">
      <c r="J188" s="3">
        <f>IF(COUNT(Table1358[[#This Row],[Class]:[Column4]])&gt;1,MIN(Table1358[[#This Row],[Class]:[Column2]]),0)</f>
        <v>0</v>
      </c>
      <c r="K188" s="17">
        <f>SUM(Table1358[[#This Row],[Class]:[Column3]])-Table1358[[#This Row],[Discard]]*0.9999</f>
        <v>0</v>
      </c>
      <c r="L188" s="2">
        <f>IF(Table1358[[#This Row],[Total]]&lt;&gt;"",RANK(Table1358[[#This Row],[Total]],Table1358[Total]),"")</f>
        <v>5</v>
      </c>
      <c r="M188" s="38" t="str">
        <f>IF(Table1358[[#This Row],[Name]]&gt;"",Table1358[[#This Row],[Name]],"")</f>
        <v/>
      </c>
      <c r="N188">
        <f>SUM(Table1358[[#This Row],[Class]:[Column3]])-Table1358[[#This Row],[Discard]]</f>
        <v>0</v>
      </c>
      <c r="O188" s="5">
        <f>RANK(Table1358[[#This Row],[Total2]],Table1358[Total2])</f>
        <v>5</v>
      </c>
    </row>
    <row r="189" spans="10:15">
      <c r="J189" s="3">
        <f>IF(COUNT(Table1358[[#This Row],[Class]:[Column4]])&gt;1,MIN(Table1358[[#This Row],[Class]:[Column2]]),0)</f>
        <v>0</v>
      </c>
      <c r="K189" s="17">
        <f>SUM(Table1358[[#This Row],[Class]:[Column3]])-Table1358[[#This Row],[Discard]]*0.9999</f>
        <v>0</v>
      </c>
      <c r="L189" s="2">
        <f>IF(Table1358[[#This Row],[Total]]&lt;&gt;"",RANK(Table1358[[#This Row],[Total]],Table1358[Total]),"")</f>
        <v>5</v>
      </c>
      <c r="M189" s="38" t="str">
        <f>IF(Table1358[[#This Row],[Name]]&gt;"",Table1358[[#This Row],[Name]],"")</f>
        <v/>
      </c>
      <c r="N189">
        <f>SUM(Table1358[[#This Row],[Class]:[Column3]])-Table1358[[#This Row],[Discard]]</f>
        <v>0</v>
      </c>
      <c r="O189" s="5">
        <f>RANK(Table1358[[#This Row],[Total2]],Table1358[Total2])</f>
        <v>5</v>
      </c>
    </row>
    <row r="190" spans="10:15">
      <c r="J190" s="3">
        <f>IF(COUNT(Table1358[[#This Row],[Class]:[Column4]])&gt;1,MIN(Table1358[[#This Row],[Class]:[Column2]]),0)</f>
        <v>0</v>
      </c>
      <c r="K190" s="17">
        <f>SUM(Table1358[[#This Row],[Class]:[Column3]])-Table1358[[#This Row],[Discard]]*0.9999</f>
        <v>0</v>
      </c>
      <c r="L190" s="2">
        <f>IF(Table1358[[#This Row],[Total]]&lt;&gt;"",RANK(Table1358[[#This Row],[Total]],Table1358[Total]),"")</f>
        <v>5</v>
      </c>
      <c r="M190" s="38" t="str">
        <f>IF(Table1358[[#This Row],[Name]]&gt;"",Table1358[[#This Row],[Name]],"")</f>
        <v/>
      </c>
      <c r="N190">
        <f>SUM(Table1358[[#This Row],[Class]:[Column3]])-Table1358[[#This Row],[Discard]]</f>
        <v>0</v>
      </c>
      <c r="O190" s="5">
        <f>RANK(Table1358[[#This Row],[Total2]],Table1358[Total2])</f>
        <v>5</v>
      </c>
    </row>
    <row r="191" spans="10:15">
      <c r="J191" s="3">
        <f>IF(COUNT(Table1358[[#This Row],[Class]:[Column4]])&gt;1,MIN(Table1358[[#This Row],[Class]:[Column2]]),0)</f>
        <v>0</v>
      </c>
      <c r="K191" s="17">
        <f>SUM(Table1358[[#This Row],[Class]:[Column3]])-Table1358[[#This Row],[Discard]]*0.9999</f>
        <v>0</v>
      </c>
      <c r="L191" s="2">
        <f>IF(Table1358[[#This Row],[Total]]&lt;&gt;"",RANK(Table1358[[#This Row],[Total]],Table1358[Total]),"")</f>
        <v>5</v>
      </c>
      <c r="M191" s="38" t="str">
        <f>IF(Table1358[[#This Row],[Name]]&gt;"",Table1358[[#This Row],[Name]],"")</f>
        <v/>
      </c>
      <c r="N191">
        <f>SUM(Table1358[[#This Row],[Class]:[Column3]])-Table1358[[#This Row],[Discard]]</f>
        <v>0</v>
      </c>
      <c r="O191" s="5">
        <f>RANK(Table1358[[#This Row],[Total2]],Table1358[Total2])</f>
        <v>5</v>
      </c>
    </row>
    <row r="192" spans="10:15">
      <c r="J192" s="3">
        <f>IF(COUNT(Table1358[[#This Row],[Class]:[Column4]])&gt;1,MIN(Table1358[[#This Row],[Class]:[Column2]]),0)</f>
        <v>0</v>
      </c>
      <c r="K192" s="17">
        <f>SUM(Table1358[[#This Row],[Class]:[Column3]])-Table1358[[#This Row],[Discard]]*0.9999</f>
        <v>0</v>
      </c>
      <c r="L192" s="2">
        <f>IF(Table1358[[#This Row],[Total]]&lt;&gt;"",RANK(Table1358[[#This Row],[Total]],Table1358[Total]),"")</f>
        <v>5</v>
      </c>
      <c r="M192" s="38" t="str">
        <f>IF(Table1358[[#This Row],[Name]]&gt;"",Table1358[[#This Row],[Name]],"")</f>
        <v/>
      </c>
      <c r="N192">
        <f>SUM(Table1358[[#This Row],[Class]:[Column3]])-Table1358[[#This Row],[Discard]]</f>
        <v>0</v>
      </c>
      <c r="O192" s="5">
        <f>RANK(Table1358[[#This Row],[Total2]],Table1358[Total2])</f>
        <v>5</v>
      </c>
    </row>
    <row r="193" spans="10:15">
      <c r="J193" s="3">
        <f>IF(COUNT(Table1358[[#This Row],[Class]:[Column4]])&gt;1,MIN(Table1358[[#This Row],[Class]:[Column2]]),0)</f>
        <v>0</v>
      </c>
      <c r="K193" s="17">
        <f>SUM(Table1358[[#This Row],[Class]:[Column3]])-Table1358[[#This Row],[Discard]]*0.9999</f>
        <v>0</v>
      </c>
      <c r="L193" s="2">
        <f>IF(Table1358[[#This Row],[Total]]&lt;&gt;"",RANK(Table1358[[#This Row],[Total]],Table1358[Total]),"")</f>
        <v>5</v>
      </c>
      <c r="M193" s="38" t="str">
        <f>IF(Table1358[[#This Row],[Name]]&gt;"",Table1358[[#This Row],[Name]],"")</f>
        <v/>
      </c>
      <c r="N193">
        <f>SUM(Table1358[[#This Row],[Class]:[Column3]])-Table1358[[#This Row],[Discard]]</f>
        <v>0</v>
      </c>
      <c r="O193" s="5">
        <f>RANK(Table1358[[#This Row],[Total2]],Table1358[Total2])</f>
        <v>5</v>
      </c>
    </row>
    <row r="194" spans="10:15">
      <c r="J194" s="3">
        <f>IF(COUNT(Table1358[[#This Row],[Class]:[Column4]])&gt;1,MIN(Table1358[[#This Row],[Class]:[Column2]]),0)</f>
        <v>0</v>
      </c>
      <c r="K194" s="17">
        <f>SUM(Table1358[[#This Row],[Class]:[Column3]])-Table1358[[#This Row],[Discard]]*0.9999</f>
        <v>0</v>
      </c>
      <c r="L194" s="2">
        <f>IF(Table1358[[#This Row],[Total]]&lt;&gt;"",RANK(Table1358[[#This Row],[Total]],Table1358[Total]),"")</f>
        <v>5</v>
      </c>
      <c r="M194" s="38" t="str">
        <f>IF(Table1358[[#This Row],[Name]]&gt;"",Table1358[[#This Row],[Name]],"")</f>
        <v/>
      </c>
      <c r="N194">
        <f>SUM(Table1358[[#This Row],[Class]:[Column3]])-Table1358[[#This Row],[Discard]]</f>
        <v>0</v>
      </c>
      <c r="O194" s="5">
        <f>RANK(Table1358[[#This Row],[Total2]],Table1358[Total2])</f>
        <v>5</v>
      </c>
    </row>
    <row r="195" spans="10:15">
      <c r="J195" s="3">
        <f>IF(COUNT(Table1358[[#This Row],[Class]:[Column4]])&gt;1,MIN(Table1358[[#This Row],[Class]:[Column2]]),0)</f>
        <v>0</v>
      </c>
      <c r="K195" s="17">
        <f>SUM(Table1358[[#This Row],[Class]:[Column3]])-Table1358[[#This Row],[Discard]]*0.9999</f>
        <v>0</v>
      </c>
      <c r="L195" s="2">
        <f>IF(Table1358[[#This Row],[Total]]&lt;&gt;"",RANK(Table1358[[#This Row],[Total]],Table1358[Total]),"")</f>
        <v>5</v>
      </c>
      <c r="M195" s="38" t="str">
        <f>IF(Table1358[[#This Row],[Name]]&gt;"",Table1358[[#This Row],[Name]],"")</f>
        <v/>
      </c>
      <c r="N195">
        <f>SUM(Table1358[[#This Row],[Class]:[Column3]])-Table1358[[#This Row],[Discard]]</f>
        <v>0</v>
      </c>
      <c r="O195" s="5">
        <f>RANK(Table1358[[#This Row],[Total2]],Table1358[Total2])</f>
        <v>5</v>
      </c>
    </row>
    <row r="196" spans="10:15">
      <c r="J196" s="3">
        <f>IF(COUNT(Table1358[[#This Row],[Class]:[Column4]])&gt;1,MIN(Table1358[[#This Row],[Class]:[Column2]]),0)</f>
        <v>0</v>
      </c>
      <c r="K196" s="17">
        <f>SUM(Table1358[[#This Row],[Class]:[Column3]])-Table1358[[#This Row],[Discard]]*0.9999</f>
        <v>0</v>
      </c>
      <c r="L196" s="2">
        <f>IF(Table1358[[#This Row],[Total]]&lt;&gt;"",RANK(Table1358[[#This Row],[Total]],Table1358[Total]),"")</f>
        <v>5</v>
      </c>
      <c r="M196" s="38" t="str">
        <f>IF(Table1358[[#This Row],[Name]]&gt;"",Table1358[[#This Row],[Name]],"")</f>
        <v/>
      </c>
      <c r="N196">
        <f>SUM(Table1358[[#This Row],[Class]:[Column3]])-Table1358[[#This Row],[Discard]]</f>
        <v>0</v>
      </c>
      <c r="O196" s="5">
        <f>RANK(Table1358[[#This Row],[Total2]],Table1358[Total2])</f>
        <v>5</v>
      </c>
    </row>
    <row r="197" spans="10:15">
      <c r="J197" s="3">
        <f>IF(COUNT(Table1358[[#This Row],[Class]:[Column4]])&gt;1,MIN(Table1358[[#This Row],[Class]:[Column2]]),0)</f>
        <v>0</v>
      </c>
      <c r="K197" s="17">
        <f>SUM(Table1358[[#This Row],[Class]:[Column3]])-Table1358[[#This Row],[Discard]]*0.9999</f>
        <v>0</v>
      </c>
      <c r="L197" s="2">
        <f>IF(Table1358[[#This Row],[Total]]&lt;&gt;"",RANK(Table1358[[#This Row],[Total]],Table1358[Total]),"")</f>
        <v>5</v>
      </c>
      <c r="M197" s="38" t="str">
        <f>IF(Table1358[[#This Row],[Name]]&gt;"",Table1358[[#This Row],[Name]],"")</f>
        <v/>
      </c>
      <c r="N197">
        <f>SUM(Table1358[[#This Row],[Class]:[Column3]])-Table1358[[#This Row],[Discard]]</f>
        <v>0</v>
      </c>
      <c r="O197" s="5">
        <f>RANK(Table1358[[#This Row],[Total2]],Table1358[Total2])</f>
        <v>5</v>
      </c>
    </row>
    <row r="198" spans="10:15">
      <c r="J198" s="3">
        <f>IF(COUNT(Table1358[[#This Row],[Class]:[Column4]])&gt;1,MIN(Table1358[[#This Row],[Class]:[Column2]]),0)</f>
        <v>0</v>
      </c>
      <c r="K198" s="17">
        <f>SUM(Table1358[[#This Row],[Class]:[Column3]])-Table1358[[#This Row],[Discard]]*0.9999</f>
        <v>0</v>
      </c>
      <c r="L198" s="2">
        <f>IF(Table1358[[#This Row],[Total]]&lt;&gt;"",RANK(Table1358[[#This Row],[Total]],Table1358[Total]),"")</f>
        <v>5</v>
      </c>
      <c r="M198" s="38" t="str">
        <f>IF(Table1358[[#This Row],[Name]]&gt;"",Table1358[[#This Row],[Name]],"")</f>
        <v/>
      </c>
      <c r="N198">
        <f>SUM(Table1358[[#This Row],[Class]:[Column3]])-Table1358[[#This Row],[Discard]]</f>
        <v>0</v>
      </c>
      <c r="O198" s="5">
        <f>RANK(Table1358[[#This Row],[Total2]],Table1358[Total2])</f>
        <v>5</v>
      </c>
    </row>
    <row r="199" spans="10:15">
      <c r="J199" s="3">
        <f>IF(COUNT(Table1358[[#This Row],[Class]:[Column4]])&gt;1,MIN(Table1358[[#This Row],[Class]:[Column2]]),0)</f>
        <v>0</v>
      </c>
      <c r="K199" s="17">
        <f>SUM(Table1358[[#This Row],[Class]:[Column3]])-Table1358[[#This Row],[Discard]]*0.9999</f>
        <v>0</v>
      </c>
      <c r="L199" s="2">
        <f>IF(Table1358[[#This Row],[Total]]&lt;&gt;"",RANK(Table1358[[#This Row],[Total]],Table1358[Total]),"")</f>
        <v>5</v>
      </c>
      <c r="M199" s="38" t="str">
        <f>IF(Table1358[[#This Row],[Name]]&gt;"",Table1358[[#This Row],[Name]],"")</f>
        <v/>
      </c>
      <c r="N199">
        <f>SUM(Table1358[[#This Row],[Class]:[Column3]])-Table1358[[#This Row],[Discard]]</f>
        <v>0</v>
      </c>
      <c r="O199" s="5">
        <f>RANK(Table1358[[#This Row],[Total2]],Table1358[Total2])</f>
        <v>5</v>
      </c>
    </row>
    <row r="200" spans="10:15">
      <c r="J200" s="3">
        <f>IF(COUNT(Table1358[[#This Row],[Class]:[Column4]])&gt;1,MIN(Table1358[[#This Row],[Class]:[Column2]]),0)</f>
        <v>0</v>
      </c>
      <c r="K200" s="17">
        <f>SUM(Table1358[[#This Row],[Class]:[Column3]])-Table1358[[#This Row],[Discard]]*0.9999</f>
        <v>0</v>
      </c>
      <c r="L200" s="2">
        <f>IF(Table1358[[#This Row],[Total]]&lt;&gt;"",RANK(Table1358[[#This Row],[Total]],Table1358[Total]),"")</f>
        <v>5</v>
      </c>
      <c r="M200" s="38" t="str">
        <f>IF(Table1358[[#This Row],[Name]]&gt;"",Table1358[[#This Row],[Name]],"")</f>
        <v/>
      </c>
      <c r="N200">
        <f>SUM(Table1358[[#This Row],[Class]:[Column3]])-Table1358[[#This Row],[Discard]]</f>
        <v>0</v>
      </c>
      <c r="O200" s="5">
        <f>RANK(Table1358[[#This Row],[Total2]],Table1358[Total2])</f>
        <v>5</v>
      </c>
    </row>
    <row r="201" spans="10:15">
      <c r="J201" s="3">
        <f>IF(COUNT(Table1358[[#This Row],[Class]:[Column4]])&gt;1,MIN(Table1358[[#This Row],[Class]:[Column2]]),0)</f>
        <v>0</v>
      </c>
      <c r="K201" s="17">
        <f>SUM(Table1358[[#This Row],[Class]:[Column3]])-Table1358[[#This Row],[Discard]]*0.9999</f>
        <v>0</v>
      </c>
      <c r="L201" s="2">
        <f>IF(Table1358[[#This Row],[Total]]&lt;&gt;"",RANK(Table1358[[#This Row],[Total]],Table1358[Total]),"")</f>
        <v>5</v>
      </c>
      <c r="M201" s="38" t="str">
        <f>IF(Table1358[[#This Row],[Name]]&gt;"",Table1358[[#This Row],[Name]],"")</f>
        <v/>
      </c>
      <c r="N201">
        <f>SUM(Table1358[[#This Row],[Class]:[Column3]])-Table1358[[#This Row],[Discard]]</f>
        <v>0</v>
      </c>
      <c r="O201" s="5">
        <f>RANK(Table1358[[#This Row],[Total2]],Table1358[Total2])</f>
        <v>5</v>
      </c>
    </row>
    <row r="202" spans="10:15">
      <c r="J202" s="3">
        <f>IF(COUNT(Table1358[[#This Row],[Class]:[Column4]])&gt;1,MIN(Table1358[[#This Row],[Class]:[Column2]]),0)</f>
        <v>0</v>
      </c>
      <c r="K202" s="17">
        <f>SUM(Table1358[[#This Row],[Class]:[Column3]])-Table1358[[#This Row],[Discard]]*0.9999</f>
        <v>0</v>
      </c>
      <c r="L202" s="2">
        <f>IF(Table1358[[#This Row],[Total]]&lt;&gt;"",RANK(Table1358[[#This Row],[Total]],Table1358[Total]),"")</f>
        <v>5</v>
      </c>
      <c r="M202" s="38" t="str">
        <f>IF(Table1358[[#This Row],[Name]]&gt;"",Table1358[[#This Row],[Name]],"")</f>
        <v/>
      </c>
      <c r="N202">
        <f>SUM(Table1358[[#This Row],[Class]:[Column3]])-Table1358[[#This Row],[Discard]]</f>
        <v>0</v>
      </c>
      <c r="O202" s="5">
        <f>RANK(Table1358[[#This Row],[Total2]],Table1358[Total2])</f>
        <v>5</v>
      </c>
    </row>
    <row r="203" spans="10:15">
      <c r="J203" s="3">
        <f>IF(COUNT(Table1358[[#This Row],[Class]:[Column4]])&gt;1,MIN(Table1358[[#This Row],[Class]:[Column2]]),0)</f>
        <v>0</v>
      </c>
      <c r="K203" s="17">
        <f>SUM(Table1358[[#This Row],[Class]:[Column3]])-Table1358[[#This Row],[Discard]]*0.9999</f>
        <v>0</v>
      </c>
      <c r="L203" s="2">
        <f>IF(Table1358[[#This Row],[Total]]&lt;&gt;"",RANK(Table1358[[#This Row],[Total]],Table1358[Total]),"")</f>
        <v>5</v>
      </c>
      <c r="M203" s="38" t="str">
        <f>IF(Table1358[[#This Row],[Name]]&gt;"",Table1358[[#This Row],[Name]],"")</f>
        <v/>
      </c>
      <c r="N203">
        <f>SUM(Table1358[[#This Row],[Class]:[Column3]])-Table1358[[#This Row],[Discard]]</f>
        <v>0</v>
      </c>
      <c r="O203" s="5">
        <f>RANK(Table1358[[#This Row],[Total2]],Table1358[Total2])</f>
        <v>5</v>
      </c>
    </row>
    <row r="204" spans="10:15">
      <c r="J204" s="3">
        <f>IF(COUNT(Table1358[[#This Row],[Class]:[Column4]])&gt;1,MIN(Table1358[[#This Row],[Class]:[Column2]]),0)</f>
        <v>0</v>
      </c>
      <c r="K204" s="17">
        <f>SUM(Table1358[[#This Row],[Class]:[Column3]])-Table1358[[#This Row],[Discard]]*0.9999</f>
        <v>0</v>
      </c>
      <c r="L204" s="2">
        <f>IF(Table1358[[#This Row],[Total]]&lt;&gt;"",RANK(Table1358[[#This Row],[Total]],Table1358[Total]),"")</f>
        <v>5</v>
      </c>
      <c r="M204" s="38" t="str">
        <f>IF(Table1358[[#This Row],[Name]]&gt;"",Table1358[[#This Row],[Name]],"")</f>
        <v/>
      </c>
      <c r="N204">
        <f>SUM(Table1358[[#This Row],[Class]:[Column3]])-Table1358[[#This Row],[Discard]]</f>
        <v>0</v>
      </c>
      <c r="O204" s="5">
        <f>RANK(Table1358[[#This Row],[Total2]],Table1358[Total2])</f>
        <v>5</v>
      </c>
    </row>
    <row r="205" spans="10:15">
      <c r="J205" s="3">
        <f>IF(COUNT(Table1358[[#This Row],[Class]:[Column4]])&gt;1,MIN(Table1358[[#This Row],[Class]:[Column2]]),0)</f>
        <v>0</v>
      </c>
      <c r="K205" s="17">
        <f>SUM(Table1358[[#This Row],[Class]:[Column3]])-Table1358[[#This Row],[Discard]]*0.9999</f>
        <v>0</v>
      </c>
      <c r="L205" s="2">
        <f>IF(Table1358[[#This Row],[Total]]&lt;&gt;"",RANK(Table1358[[#This Row],[Total]],Table1358[Total]),"")</f>
        <v>5</v>
      </c>
      <c r="M205" s="38" t="str">
        <f>IF(Table1358[[#This Row],[Name]]&gt;"",Table1358[[#This Row],[Name]],"")</f>
        <v/>
      </c>
      <c r="N205">
        <f>SUM(Table1358[[#This Row],[Class]:[Column3]])-Table1358[[#This Row],[Discard]]</f>
        <v>0</v>
      </c>
      <c r="O205" s="5">
        <f>RANK(Table1358[[#This Row],[Total2]],Table1358[Total2])</f>
        <v>5</v>
      </c>
    </row>
    <row r="206" spans="10:15">
      <c r="J206" s="3">
        <f>IF(COUNT(Table1358[[#This Row],[Class]:[Column4]])&gt;1,MIN(Table1358[[#This Row],[Class]:[Column2]]),0)</f>
        <v>0</v>
      </c>
      <c r="K206" s="17">
        <f>SUM(Table1358[[#This Row],[Class]:[Column3]])-Table1358[[#This Row],[Discard]]*0.9999</f>
        <v>0</v>
      </c>
      <c r="L206" s="2">
        <f>IF(Table1358[[#This Row],[Total]]&lt;&gt;"",RANK(Table1358[[#This Row],[Total]],Table1358[Total]),"")</f>
        <v>5</v>
      </c>
      <c r="M206" s="38" t="str">
        <f>IF(Table1358[[#This Row],[Name]]&gt;"",Table1358[[#This Row],[Name]],"")</f>
        <v/>
      </c>
      <c r="N206">
        <f>SUM(Table1358[[#This Row],[Class]:[Column3]])-Table1358[[#This Row],[Discard]]</f>
        <v>0</v>
      </c>
      <c r="O206" s="5">
        <f>RANK(Table1358[[#This Row],[Total2]],Table1358[Total2])</f>
        <v>5</v>
      </c>
    </row>
    <row r="207" spans="10:15">
      <c r="J207" s="3">
        <f>IF(COUNT(Table1358[[#This Row],[Class]:[Column4]])&gt;1,MIN(Table1358[[#This Row],[Class]:[Column2]]),0)</f>
        <v>0</v>
      </c>
      <c r="K207" s="17">
        <f>SUM(Table1358[[#This Row],[Class]:[Column3]])-Table1358[[#This Row],[Discard]]*0.9999</f>
        <v>0</v>
      </c>
      <c r="L207" s="2">
        <f>IF(Table1358[[#This Row],[Total]]&lt;&gt;"",RANK(Table1358[[#This Row],[Total]],Table1358[Total]),"")</f>
        <v>5</v>
      </c>
      <c r="M207" s="38" t="str">
        <f>IF(Table1358[[#This Row],[Name]]&gt;"",Table1358[[#This Row],[Name]],"")</f>
        <v/>
      </c>
      <c r="N207">
        <f>SUM(Table1358[[#This Row],[Class]:[Column3]])-Table1358[[#This Row],[Discard]]</f>
        <v>0</v>
      </c>
      <c r="O207" s="5">
        <f>RANK(Table1358[[#This Row],[Total2]],Table1358[Total2])</f>
        <v>5</v>
      </c>
    </row>
    <row r="208" spans="10:15">
      <c r="J208" s="3">
        <f>IF(COUNT(Table1358[[#This Row],[Class]:[Column4]])&gt;1,MIN(Table1358[[#This Row],[Class]:[Column2]]),0)</f>
        <v>0</v>
      </c>
      <c r="K208" s="17">
        <f>SUM(Table1358[[#This Row],[Class]:[Column3]])-Table1358[[#This Row],[Discard]]*0.9999</f>
        <v>0</v>
      </c>
      <c r="L208" s="2">
        <f>IF(Table1358[[#This Row],[Total]]&lt;&gt;"",RANK(Table1358[[#This Row],[Total]],Table1358[Total]),"")</f>
        <v>5</v>
      </c>
      <c r="M208" s="38" t="str">
        <f>IF(Table1358[[#This Row],[Name]]&gt;"",Table1358[[#This Row],[Name]],"")</f>
        <v/>
      </c>
      <c r="N208">
        <f>SUM(Table1358[[#This Row],[Class]:[Column3]])-Table1358[[#This Row],[Discard]]</f>
        <v>0</v>
      </c>
      <c r="O208" s="5">
        <f>RANK(Table1358[[#This Row],[Total2]],Table1358[Total2])</f>
        <v>5</v>
      </c>
    </row>
    <row r="209" spans="10:15">
      <c r="J209" s="3">
        <f>IF(COUNT(Table1358[[#This Row],[Class]:[Column4]])&gt;1,MIN(Table1358[[#This Row],[Class]:[Column2]]),0)</f>
        <v>0</v>
      </c>
      <c r="K209" s="17">
        <f>SUM(Table1358[[#This Row],[Class]:[Column3]])-Table1358[[#This Row],[Discard]]*0.9999</f>
        <v>0</v>
      </c>
      <c r="L209" s="2">
        <f>IF(Table1358[[#This Row],[Total]]&lt;&gt;"",RANK(Table1358[[#This Row],[Total]],Table1358[Total]),"")</f>
        <v>5</v>
      </c>
      <c r="M209" s="38" t="str">
        <f>IF(Table1358[[#This Row],[Name]]&gt;"",Table1358[[#This Row],[Name]],"")</f>
        <v/>
      </c>
      <c r="N209">
        <f>SUM(Table1358[[#This Row],[Class]:[Column3]])-Table1358[[#This Row],[Discard]]</f>
        <v>0</v>
      </c>
      <c r="O209" s="5">
        <f>RANK(Table1358[[#This Row],[Total2]],Table1358[Total2])</f>
        <v>5</v>
      </c>
    </row>
    <row r="210" spans="10:15">
      <c r="J210" s="3">
        <f>IF(COUNT(Table1358[[#This Row],[Class]:[Column4]])&gt;1,MIN(Table1358[[#This Row],[Class]:[Column2]]),0)</f>
        <v>0</v>
      </c>
      <c r="K210" s="17">
        <f>SUM(Table1358[[#This Row],[Class]:[Column3]])-Table1358[[#This Row],[Discard]]*0.9999</f>
        <v>0</v>
      </c>
      <c r="L210" s="2">
        <f>IF(Table1358[[#This Row],[Total]]&lt;&gt;"",RANK(Table1358[[#This Row],[Total]],Table1358[Total]),"")</f>
        <v>5</v>
      </c>
      <c r="M210" s="38" t="str">
        <f>IF(Table1358[[#This Row],[Name]]&gt;"",Table1358[[#This Row],[Name]],"")</f>
        <v/>
      </c>
      <c r="N210">
        <f>SUM(Table1358[[#This Row],[Class]:[Column3]])-Table1358[[#This Row],[Discard]]</f>
        <v>0</v>
      </c>
      <c r="O210" s="5">
        <f>RANK(Table1358[[#This Row],[Total2]],Table1358[Total2])</f>
        <v>5</v>
      </c>
    </row>
    <row r="211" spans="10:15">
      <c r="J211" s="3">
        <f>IF(COUNT(Table1358[[#This Row],[Class]:[Column4]])&gt;1,MIN(Table1358[[#This Row],[Class]:[Column2]]),0)</f>
        <v>0</v>
      </c>
      <c r="K211" s="17">
        <f>SUM(Table1358[[#This Row],[Class]:[Column3]])-Table1358[[#This Row],[Discard]]*0.9999</f>
        <v>0</v>
      </c>
      <c r="L211" s="2">
        <f>IF(Table1358[[#This Row],[Total]]&lt;&gt;"",RANK(Table1358[[#This Row],[Total]],Table1358[Total]),"")</f>
        <v>5</v>
      </c>
      <c r="M211" s="38" t="str">
        <f>IF(Table1358[[#This Row],[Name]]&gt;"",Table1358[[#This Row],[Name]],"")</f>
        <v/>
      </c>
      <c r="N211">
        <f>SUM(Table1358[[#This Row],[Class]:[Column3]])-Table1358[[#This Row],[Discard]]</f>
        <v>0</v>
      </c>
      <c r="O211" s="5">
        <f>RANK(Table1358[[#This Row],[Total2]],Table1358[Total2])</f>
        <v>5</v>
      </c>
    </row>
    <row r="212" spans="10:15">
      <c r="J212" s="3">
        <f>IF(COUNT(Table1358[[#This Row],[Class]:[Column4]])&gt;1,MIN(Table1358[[#This Row],[Class]:[Column2]]),0)</f>
        <v>0</v>
      </c>
      <c r="K212" s="17">
        <f>SUM(Table1358[[#This Row],[Class]:[Column3]])-Table1358[[#This Row],[Discard]]*0.9999</f>
        <v>0</v>
      </c>
      <c r="L212" s="2">
        <f>IF(Table1358[[#This Row],[Total]]&lt;&gt;"",RANK(Table1358[[#This Row],[Total]],Table1358[Total]),"")</f>
        <v>5</v>
      </c>
      <c r="M212" s="38" t="str">
        <f>IF(Table1358[[#This Row],[Name]]&gt;"",Table1358[[#This Row],[Name]],"")</f>
        <v/>
      </c>
      <c r="N212">
        <f>SUM(Table1358[[#This Row],[Class]:[Column3]])-Table1358[[#This Row],[Discard]]</f>
        <v>0</v>
      </c>
      <c r="O212" s="5">
        <f>RANK(Table1358[[#This Row],[Total2]],Table1358[Total2])</f>
        <v>5</v>
      </c>
    </row>
    <row r="213" spans="10:15">
      <c r="J213" s="3">
        <f>IF(COUNT(Table1358[[#This Row],[Class]:[Column4]])&gt;1,MIN(Table1358[[#This Row],[Class]:[Column2]]),0)</f>
        <v>0</v>
      </c>
      <c r="K213" s="17">
        <f>SUM(Table1358[[#This Row],[Class]:[Column3]])-Table1358[[#This Row],[Discard]]*0.9999</f>
        <v>0</v>
      </c>
      <c r="L213" s="2">
        <f>IF(Table1358[[#This Row],[Total]]&lt;&gt;"",RANK(Table1358[[#This Row],[Total]],Table1358[Total]),"")</f>
        <v>5</v>
      </c>
      <c r="M213" s="38" t="str">
        <f>IF(Table1358[[#This Row],[Name]]&gt;"",Table1358[[#This Row],[Name]],"")</f>
        <v/>
      </c>
      <c r="N213">
        <f>SUM(Table1358[[#This Row],[Class]:[Column3]])-Table1358[[#This Row],[Discard]]</f>
        <v>0</v>
      </c>
      <c r="O213" s="5">
        <f>RANK(Table1358[[#This Row],[Total2]],Table1358[Total2])</f>
        <v>5</v>
      </c>
    </row>
    <row r="214" spans="10:15">
      <c r="J214" s="3">
        <f>IF(COUNT(Table1358[[#This Row],[Class]:[Column4]])&gt;1,MIN(Table1358[[#This Row],[Class]:[Column2]]),0)</f>
        <v>0</v>
      </c>
      <c r="K214" s="17">
        <f>SUM(Table1358[[#This Row],[Class]:[Column3]])-Table1358[[#This Row],[Discard]]*0.9999</f>
        <v>0</v>
      </c>
      <c r="L214" s="2">
        <f>IF(Table1358[[#This Row],[Total]]&lt;&gt;"",RANK(Table1358[[#This Row],[Total]],Table1358[Total]),"")</f>
        <v>5</v>
      </c>
      <c r="M214" s="38" t="str">
        <f>IF(Table1358[[#This Row],[Name]]&gt;"",Table1358[[#This Row],[Name]],"")</f>
        <v/>
      </c>
      <c r="N214">
        <f>SUM(Table1358[[#This Row],[Class]:[Column3]])-Table1358[[#This Row],[Discard]]</f>
        <v>0</v>
      </c>
      <c r="O214" s="5">
        <f>RANK(Table1358[[#This Row],[Total2]],Table1358[Total2])</f>
        <v>5</v>
      </c>
    </row>
    <row r="215" spans="10:15">
      <c r="J215" s="3">
        <f>IF(COUNT(Table1358[[#This Row],[Class]:[Column4]])&gt;1,MIN(Table1358[[#This Row],[Class]:[Column2]]),0)</f>
        <v>0</v>
      </c>
      <c r="K215" s="17">
        <f>SUM(Table1358[[#This Row],[Class]:[Column3]])-Table1358[[#This Row],[Discard]]*0.9999</f>
        <v>0</v>
      </c>
      <c r="L215" s="2">
        <f>IF(Table1358[[#This Row],[Total]]&lt;&gt;"",RANK(Table1358[[#This Row],[Total]],Table1358[Total]),"")</f>
        <v>5</v>
      </c>
      <c r="M215" s="38" t="str">
        <f>IF(Table1358[[#This Row],[Name]]&gt;"",Table1358[[#This Row],[Name]],"")</f>
        <v/>
      </c>
      <c r="N215">
        <f>SUM(Table1358[[#This Row],[Class]:[Column3]])-Table1358[[#This Row],[Discard]]</f>
        <v>0</v>
      </c>
      <c r="O215" s="5">
        <f>RANK(Table1358[[#This Row],[Total2]],Table1358[Total2])</f>
        <v>5</v>
      </c>
    </row>
    <row r="216" spans="10:15">
      <c r="J216" s="3">
        <f>IF(COUNT(Table1358[[#This Row],[Class]:[Column4]])&gt;1,MIN(Table1358[[#This Row],[Class]:[Column2]]),0)</f>
        <v>0</v>
      </c>
      <c r="K216" s="17">
        <f>SUM(Table1358[[#This Row],[Class]:[Column3]])-Table1358[[#This Row],[Discard]]*0.9999</f>
        <v>0</v>
      </c>
      <c r="L216" s="2">
        <f>IF(Table1358[[#This Row],[Total]]&lt;&gt;"",RANK(Table1358[[#This Row],[Total]],Table1358[Total]),"")</f>
        <v>5</v>
      </c>
      <c r="M216" s="38" t="str">
        <f>IF(Table1358[[#This Row],[Name]]&gt;"",Table1358[[#This Row],[Name]],"")</f>
        <v/>
      </c>
      <c r="N216">
        <f>SUM(Table1358[[#This Row],[Class]:[Column3]])-Table1358[[#This Row],[Discard]]</f>
        <v>0</v>
      </c>
      <c r="O216" s="5">
        <f>RANK(Table1358[[#This Row],[Total2]],Table1358[Total2])</f>
        <v>5</v>
      </c>
    </row>
    <row r="217" spans="10:15">
      <c r="J217" s="3">
        <f>IF(COUNT(Table1358[[#This Row],[Class]:[Column4]])&gt;1,MIN(Table1358[[#This Row],[Class]:[Column2]]),0)</f>
        <v>0</v>
      </c>
      <c r="K217" s="17">
        <f>SUM(Table1358[[#This Row],[Class]:[Column3]])-Table1358[[#This Row],[Discard]]*0.9999</f>
        <v>0</v>
      </c>
      <c r="L217" s="2">
        <f>IF(Table1358[[#This Row],[Total]]&lt;&gt;"",RANK(Table1358[[#This Row],[Total]],Table1358[Total]),"")</f>
        <v>5</v>
      </c>
      <c r="M217" s="38" t="str">
        <f>IF(Table1358[[#This Row],[Name]]&gt;"",Table1358[[#This Row],[Name]],"")</f>
        <v/>
      </c>
      <c r="N217">
        <f>SUM(Table1358[[#This Row],[Class]:[Column3]])-Table1358[[#This Row],[Discard]]</f>
        <v>0</v>
      </c>
      <c r="O217" s="5">
        <f>RANK(Table1358[[#This Row],[Total2]],Table1358[Total2])</f>
        <v>5</v>
      </c>
    </row>
    <row r="218" spans="10:15">
      <c r="J218" s="3">
        <f>IF(COUNT(Table1358[[#This Row],[Class]:[Column4]])&gt;1,MIN(Table1358[[#This Row],[Class]:[Column2]]),0)</f>
        <v>0</v>
      </c>
      <c r="K218" s="17">
        <f>SUM(Table1358[[#This Row],[Class]:[Column3]])-Table1358[[#This Row],[Discard]]*0.9999</f>
        <v>0</v>
      </c>
      <c r="L218" s="2">
        <f>IF(Table1358[[#This Row],[Total]]&lt;&gt;"",RANK(Table1358[[#This Row],[Total]],Table1358[Total]),"")</f>
        <v>5</v>
      </c>
      <c r="M218" s="38" t="str">
        <f>IF(Table1358[[#This Row],[Name]]&gt;"",Table1358[[#This Row],[Name]],"")</f>
        <v/>
      </c>
      <c r="N218">
        <f>SUM(Table1358[[#This Row],[Class]:[Column3]])-Table1358[[#This Row],[Discard]]</f>
        <v>0</v>
      </c>
      <c r="O218" s="5">
        <f>RANK(Table1358[[#This Row],[Total2]],Table1358[Total2])</f>
        <v>5</v>
      </c>
    </row>
    <row r="219" spans="10:15">
      <c r="J219" s="3">
        <f>IF(COUNT(Table1358[[#This Row],[Class]:[Column4]])&gt;1,MIN(Table1358[[#This Row],[Class]:[Column2]]),0)</f>
        <v>0</v>
      </c>
      <c r="K219" s="17">
        <f>SUM(Table1358[[#This Row],[Class]:[Column3]])-Table1358[[#This Row],[Discard]]*0.9999</f>
        <v>0</v>
      </c>
      <c r="L219" s="2">
        <f>IF(Table1358[[#This Row],[Total]]&lt;&gt;"",RANK(Table1358[[#This Row],[Total]],Table1358[Total]),"")</f>
        <v>5</v>
      </c>
      <c r="M219" s="38" t="str">
        <f>IF(Table1358[[#This Row],[Name]]&gt;"",Table1358[[#This Row],[Name]],"")</f>
        <v/>
      </c>
      <c r="N219">
        <f>SUM(Table1358[[#This Row],[Class]:[Column3]])-Table1358[[#This Row],[Discard]]</f>
        <v>0</v>
      </c>
      <c r="O219" s="5">
        <f>RANK(Table1358[[#This Row],[Total2]],Table1358[Total2])</f>
        <v>5</v>
      </c>
    </row>
    <row r="220" spans="10:15">
      <c r="J220" s="3">
        <f>IF(COUNT(Table1358[[#This Row],[Class]:[Column4]])&gt;1,MIN(Table1358[[#This Row],[Class]:[Column2]]),0)</f>
        <v>0</v>
      </c>
      <c r="K220" s="17">
        <f>SUM(Table1358[[#This Row],[Class]:[Column3]])-Table1358[[#This Row],[Discard]]*0.9999</f>
        <v>0</v>
      </c>
      <c r="L220" s="2">
        <f>IF(Table1358[[#This Row],[Total]]&lt;&gt;"",RANK(Table1358[[#This Row],[Total]],Table1358[Total]),"")</f>
        <v>5</v>
      </c>
      <c r="M220" s="38" t="str">
        <f>IF(Table1358[[#This Row],[Name]]&gt;"",Table1358[[#This Row],[Name]],"")</f>
        <v/>
      </c>
      <c r="N220">
        <f>SUM(Table1358[[#This Row],[Class]:[Column3]])-Table1358[[#This Row],[Discard]]</f>
        <v>0</v>
      </c>
      <c r="O220" s="5">
        <f>RANK(Table1358[[#This Row],[Total2]],Table1358[Total2])</f>
        <v>5</v>
      </c>
    </row>
    <row r="221" spans="10:15">
      <c r="J221" s="3">
        <f>IF(COUNT(Table1358[[#This Row],[Class]:[Column4]])&gt;1,MIN(Table1358[[#This Row],[Class]:[Column2]]),0)</f>
        <v>0</v>
      </c>
      <c r="K221" s="17">
        <f>SUM(Table1358[[#This Row],[Class]:[Column3]])-Table1358[[#This Row],[Discard]]*0.9999</f>
        <v>0</v>
      </c>
      <c r="L221" s="2">
        <f>IF(Table1358[[#This Row],[Total]]&lt;&gt;"",RANK(Table1358[[#This Row],[Total]],Table1358[Total]),"")</f>
        <v>5</v>
      </c>
      <c r="M221" s="38" t="str">
        <f>IF(Table1358[[#This Row],[Name]]&gt;"",Table1358[[#This Row],[Name]],"")</f>
        <v/>
      </c>
      <c r="N221">
        <f>SUM(Table1358[[#This Row],[Class]:[Column3]])-Table1358[[#This Row],[Discard]]</f>
        <v>0</v>
      </c>
      <c r="O221" s="5">
        <f>RANK(Table1358[[#This Row],[Total2]],Table1358[Total2])</f>
        <v>5</v>
      </c>
    </row>
    <row r="222" spans="10:15">
      <c r="J222" s="3">
        <f>IF(COUNT(Table1358[[#This Row],[Class]:[Column4]])&gt;1,MIN(Table1358[[#This Row],[Class]:[Column2]]),0)</f>
        <v>0</v>
      </c>
      <c r="K222" s="17">
        <f>SUM(Table1358[[#This Row],[Class]:[Column3]])-Table1358[[#This Row],[Discard]]*0.9999</f>
        <v>0</v>
      </c>
      <c r="L222" s="2">
        <f>IF(Table1358[[#This Row],[Total]]&lt;&gt;"",RANK(Table1358[[#This Row],[Total]],Table1358[Total]),"")</f>
        <v>5</v>
      </c>
      <c r="M222" s="38" t="str">
        <f>IF(Table1358[[#This Row],[Name]]&gt;"",Table1358[[#This Row],[Name]],"")</f>
        <v/>
      </c>
      <c r="N222">
        <f>SUM(Table1358[[#This Row],[Class]:[Column3]])-Table1358[[#This Row],[Discard]]</f>
        <v>0</v>
      </c>
      <c r="O222" s="5">
        <f>RANK(Table1358[[#This Row],[Total2]],Table1358[Total2])</f>
        <v>5</v>
      </c>
    </row>
    <row r="223" spans="10:15">
      <c r="J223" s="3">
        <f>IF(COUNT(Table1358[[#This Row],[Class]:[Column4]])&gt;1,MIN(Table1358[[#This Row],[Class]:[Column2]]),0)</f>
        <v>0</v>
      </c>
      <c r="K223" s="17">
        <f>SUM(Table1358[[#This Row],[Class]:[Column3]])-Table1358[[#This Row],[Discard]]*0.9999</f>
        <v>0</v>
      </c>
      <c r="L223" s="2">
        <f>IF(Table1358[[#This Row],[Total]]&lt;&gt;"",RANK(Table1358[[#This Row],[Total]],Table1358[Total]),"")</f>
        <v>5</v>
      </c>
      <c r="M223" s="38" t="str">
        <f>IF(Table1358[[#This Row],[Name]]&gt;"",Table1358[[#This Row],[Name]],"")</f>
        <v/>
      </c>
      <c r="N223">
        <f>SUM(Table1358[[#This Row],[Class]:[Column3]])-Table1358[[#This Row],[Discard]]</f>
        <v>0</v>
      </c>
      <c r="O223" s="5">
        <f>RANK(Table1358[[#This Row],[Total2]],Table1358[Total2])</f>
        <v>5</v>
      </c>
    </row>
    <row r="224" spans="10:15">
      <c r="J224" s="3">
        <f>IF(COUNT(Table1358[[#This Row],[Class]:[Column4]])&gt;1,MIN(Table1358[[#This Row],[Class]:[Column2]]),0)</f>
        <v>0</v>
      </c>
      <c r="K224" s="17">
        <f>SUM(Table1358[[#This Row],[Class]:[Column3]])-Table1358[[#This Row],[Discard]]*0.9999</f>
        <v>0</v>
      </c>
      <c r="L224" s="2">
        <f>IF(Table1358[[#This Row],[Total]]&lt;&gt;"",RANK(Table1358[[#This Row],[Total]],Table1358[Total]),"")</f>
        <v>5</v>
      </c>
      <c r="M224" s="38" t="str">
        <f>IF(Table1358[[#This Row],[Name]]&gt;"",Table1358[[#This Row],[Name]],"")</f>
        <v/>
      </c>
      <c r="N224">
        <f>SUM(Table1358[[#This Row],[Class]:[Column3]])-Table1358[[#This Row],[Discard]]</f>
        <v>0</v>
      </c>
      <c r="O224" s="5">
        <f>RANK(Table1358[[#This Row],[Total2]],Table1358[Total2])</f>
        <v>5</v>
      </c>
    </row>
    <row r="225" spans="10:15">
      <c r="J225" s="3">
        <f>IF(COUNT(Table1358[[#This Row],[Class]:[Column4]])&gt;1,MIN(Table1358[[#This Row],[Class]:[Column2]]),0)</f>
        <v>0</v>
      </c>
      <c r="K225" s="17">
        <f>SUM(Table1358[[#This Row],[Class]:[Column3]])-Table1358[[#This Row],[Discard]]*0.9999</f>
        <v>0</v>
      </c>
      <c r="L225" s="2">
        <f>IF(Table1358[[#This Row],[Total]]&lt;&gt;"",RANK(Table1358[[#This Row],[Total]],Table1358[Total]),"")</f>
        <v>5</v>
      </c>
      <c r="M225" s="38" t="str">
        <f>IF(Table1358[[#This Row],[Name]]&gt;"",Table1358[[#This Row],[Name]],"")</f>
        <v/>
      </c>
      <c r="N225">
        <f>SUM(Table1358[[#This Row],[Class]:[Column3]])-Table1358[[#This Row],[Discard]]</f>
        <v>0</v>
      </c>
      <c r="O225" s="5">
        <f>RANK(Table1358[[#This Row],[Total2]],Table1358[Total2])</f>
        <v>5</v>
      </c>
    </row>
    <row r="226" spans="10:15">
      <c r="J226" s="3">
        <f>IF(COUNT(Table1358[[#This Row],[Class]:[Column4]])&gt;1,MIN(Table1358[[#This Row],[Class]:[Column2]]),0)</f>
        <v>0</v>
      </c>
      <c r="K226" s="17">
        <f>SUM(Table1358[[#This Row],[Class]:[Column3]])-Table1358[[#This Row],[Discard]]*0.9999</f>
        <v>0</v>
      </c>
      <c r="L226" s="2">
        <f>IF(Table1358[[#This Row],[Total]]&lt;&gt;"",RANK(Table1358[[#This Row],[Total]],Table1358[Total]),"")</f>
        <v>5</v>
      </c>
      <c r="M226" s="38" t="str">
        <f>IF(Table1358[[#This Row],[Name]]&gt;"",Table1358[[#This Row],[Name]],"")</f>
        <v/>
      </c>
      <c r="N226">
        <f>SUM(Table1358[[#This Row],[Class]:[Column3]])-Table1358[[#This Row],[Discard]]</f>
        <v>0</v>
      </c>
      <c r="O226" s="5">
        <f>RANK(Table1358[[#This Row],[Total2]],Table1358[Total2])</f>
        <v>5</v>
      </c>
    </row>
    <row r="227" spans="10:15">
      <c r="J227" s="3">
        <f>IF(COUNT(Table1358[[#This Row],[Class]:[Column4]])&gt;1,MIN(Table1358[[#This Row],[Class]:[Column2]]),0)</f>
        <v>0</v>
      </c>
      <c r="K227" s="17">
        <f>SUM(Table1358[[#This Row],[Class]:[Column3]])-Table1358[[#This Row],[Discard]]*0.9999</f>
        <v>0</v>
      </c>
      <c r="L227" s="2">
        <f>IF(Table1358[[#This Row],[Total]]&lt;&gt;"",RANK(Table1358[[#This Row],[Total]],Table1358[Total]),"")</f>
        <v>5</v>
      </c>
      <c r="M227" s="38" t="str">
        <f>IF(Table1358[[#This Row],[Name]]&gt;"",Table1358[[#This Row],[Name]],"")</f>
        <v/>
      </c>
      <c r="N227">
        <f>SUM(Table1358[[#This Row],[Class]:[Column3]])-Table1358[[#This Row],[Discard]]</f>
        <v>0</v>
      </c>
      <c r="O227" s="5">
        <f>RANK(Table1358[[#This Row],[Total2]],Table1358[Total2])</f>
        <v>5</v>
      </c>
    </row>
    <row r="228" spans="10:15">
      <c r="J228" s="3">
        <f>IF(COUNT(Table1358[[#This Row],[Class]:[Column4]])&gt;1,MIN(Table1358[[#This Row],[Class]:[Column2]]),0)</f>
        <v>0</v>
      </c>
      <c r="K228" s="17">
        <f>SUM(Table1358[[#This Row],[Class]:[Column3]])-Table1358[[#This Row],[Discard]]*0.9999</f>
        <v>0</v>
      </c>
      <c r="L228" s="2">
        <f>IF(Table1358[[#This Row],[Total]]&lt;&gt;"",RANK(Table1358[[#This Row],[Total]],Table1358[Total]),"")</f>
        <v>5</v>
      </c>
      <c r="M228" s="38" t="str">
        <f>IF(Table1358[[#This Row],[Name]]&gt;"",Table1358[[#This Row],[Name]],"")</f>
        <v/>
      </c>
      <c r="N228">
        <f>SUM(Table1358[[#This Row],[Class]:[Column3]])-Table1358[[#This Row],[Discard]]</f>
        <v>0</v>
      </c>
      <c r="O228" s="5">
        <f>RANK(Table1358[[#This Row],[Total2]],Table1358[Total2])</f>
        <v>5</v>
      </c>
    </row>
    <row r="229" spans="10:15">
      <c r="J229" s="3">
        <f>IF(COUNT(Table1358[[#This Row],[Class]:[Column4]])&gt;1,MIN(Table1358[[#This Row],[Class]:[Column2]]),0)</f>
        <v>0</v>
      </c>
      <c r="K229" s="17">
        <f>SUM(Table1358[[#This Row],[Class]:[Column3]])-Table1358[[#This Row],[Discard]]*0.9999</f>
        <v>0</v>
      </c>
      <c r="L229" s="2">
        <f>IF(Table1358[[#This Row],[Total]]&lt;&gt;"",RANK(Table1358[[#This Row],[Total]],Table1358[Total]),"")</f>
        <v>5</v>
      </c>
      <c r="M229" s="38" t="str">
        <f>IF(Table1358[[#This Row],[Name]]&gt;"",Table1358[[#This Row],[Name]],"")</f>
        <v/>
      </c>
      <c r="N229">
        <f>SUM(Table1358[[#This Row],[Class]:[Column3]])-Table1358[[#This Row],[Discard]]</f>
        <v>0</v>
      </c>
      <c r="O229" s="5">
        <f>RANK(Table1358[[#This Row],[Total2]],Table1358[Total2])</f>
        <v>5</v>
      </c>
    </row>
    <row r="230" spans="1:15">
      <c r="A230" s="11"/>
      <c r="B230" s="10"/>
      <c r="C230" s="10"/>
      <c r="D230" s="10"/>
      <c r="E230" s="10"/>
      <c r="F230" s="10"/>
      <c r="G230" s="10"/>
      <c r="H230" s="10"/>
      <c r="I230" s="10"/>
      <c r="J230" s="3">
        <f>IF(COUNT(Table1358[[#This Row],[Class]:[Column4]])&gt;1,MIN(Table1358[[#This Row],[Class]:[Column2]]),0)</f>
        <v>0</v>
      </c>
      <c r="K230" s="17">
        <f>SUM(Table1358[[#This Row],[Class]:[Column3]])-Table1358[[#This Row],[Discard]]*0.9999</f>
        <v>0</v>
      </c>
      <c r="L230" s="10">
        <f>IF(Table1358[[#This Row],[Total]]&lt;&gt;"",RANK(Table1358[[#This Row],[Total]],Table1358[Total]),"")</f>
        <v>5</v>
      </c>
      <c r="M230" s="38" t="str">
        <f>IF(Table1358[[#This Row],[Name]]&gt;"",Table1358[[#This Row],[Name]],"")</f>
        <v/>
      </c>
      <c r="N230">
        <f>SUM(Table1358[[#This Row],[Class]:[Column3]])-Table1358[[#This Row],[Discard]]</f>
        <v>0</v>
      </c>
      <c r="O230" s="5">
        <f>RANK(Table1358[[#This Row],[Total2]],Table1358[Total2])</f>
        <v>5</v>
      </c>
    </row>
  </sheetData>
  <mergeCells count="1">
    <mergeCell ref="E1:G1"/>
  </mergeCells>
  <pageMargins left="0.75" right="0.75" top="1" bottom="1" header="0.5" footer="0.5"/>
  <pageSetup paperSize="9" scale="63" orientation="portrait"/>
  <headerFooter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9"/>
  <sheetViews>
    <sheetView workbookViewId="0">
      <selection activeCell="A1" sqref="A1:K1"/>
    </sheetView>
  </sheetViews>
  <sheetFormatPr defaultColWidth="8.83333333333333" defaultRowHeight="13.2"/>
  <cols>
    <col min="1" max="1" width="20.6666666666667" style="46" customWidth="1"/>
    <col min="2" max="2" width="9.33333333333333" style="47" customWidth="1"/>
    <col min="3" max="5" width="9.33333333333333" style="46" customWidth="1"/>
    <col min="6" max="7" width="9.16666666666667" style="46" customWidth="1"/>
    <col min="8" max="8" width="10.8333333333333" style="46" customWidth="1"/>
    <col min="9" max="9" width="9.33333333333333" style="46" customWidth="1"/>
    <col min="10" max="10" width="9.16666666666667" style="46" hidden="1" customWidth="1"/>
    <col min="11" max="11" width="9.33333333333333" style="46" customWidth="1"/>
    <col min="12" max="16384" width="8.83333333333333" style="46"/>
  </cols>
  <sheetData>
    <row r="1" ht="18.75" customHeight="1" spans="1:11">
      <c r="A1" s="66" t="s">
        <v>280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ht="18.75" customHeight="1" spans="1:11">
      <c r="A2" s="50" t="s">
        <v>1</v>
      </c>
      <c r="B2" s="52" t="s">
        <v>2</v>
      </c>
      <c r="C2" s="52" t="s">
        <v>3</v>
      </c>
      <c r="D2" s="52" t="s">
        <v>4</v>
      </c>
      <c r="E2" s="52" t="s">
        <v>5</v>
      </c>
      <c r="F2" s="52" t="s">
        <v>6</v>
      </c>
      <c r="G2" s="52" t="s">
        <v>7</v>
      </c>
      <c r="H2" s="52" t="s">
        <v>8</v>
      </c>
      <c r="I2" s="52" t="s">
        <v>9</v>
      </c>
      <c r="J2" s="52"/>
      <c r="K2" s="52" t="s">
        <v>11</v>
      </c>
    </row>
    <row r="3" ht="18.75" customHeight="1" spans="1:12">
      <c r="A3" s="54" t="s">
        <v>247</v>
      </c>
      <c r="B3" s="55" t="s">
        <v>17</v>
      </c>
      <c r="C3" s="59">
        <v>1000</v>
      </c>
      <c r="D3" s="59">
        <v>0</v>
      </c>
      <c r="E3" s="59"/>
      <c r="F3" s="59"/>
      <c r="G3" s="56"/>
      <c r="H3" s="59">
        <v>0</v>
      </c>
      <c r="I3" s="59">
        <f t="shared" ref="I3:I29" si="0">C3+D3-MIN(C3,D3)</f>
        <v>1000</v>
      </c>
      <c r="J3" s="59"/>
      <c r="K3" s="63">
        <v>1</v>
      </c>
      <c r="L3" s="46" t="str">
        <f>RIGHT(A3,LEN(A3)-SEARCH(" ",A3,1))&amp;", "&amp;LEFT(A3,(SEARCH(" ",A3,1)))</f>
        <v>McGlone, Katie </v>
      </c>
    </row>
    <row r="4" ht="18.75" customHeight="1" spans="1:12">
      <c r="A4" s="54" t="s">
        <v>251</v>
      </c>
      <c r="B4" s="55" t="s">
        <v>20</v>
      </c>
      <c r="C4" s="56">
        <v>960</v>
      </c>
      <c r="D4" s="56">
        <v>1000</v>
      </c>
      <c r="E4" s="56"/>
      <c r="F4" s="56"/>
      <c r="G4" s="56"/>
      <c r="H4" s="59">
        <v>0</v>
      </c>
      <c r="I4" s="59">
        <f t="shared" si="0"/>
        <v>1000</v>
      </c>
      <c r="J4" s="59"/>
      <c r="K4" s="63">
        <v>1</v>
      </c>
      <c r="L4" s="46" t="str">
        <f t="shared" ref="L4:L29" si="1">RIGHT(A4,LEN(A4)-SEARCH(" ",A4,1))&amp;", "&amp;LEFT(A4,(SEARCH(" ",A4,1)))</f>
        <v>Finn, Rebecca </v>
      </c>
    </row>
    <row r="5" ht="18.75" customHeight="1" spans="1:12">
      <c r="A5" s="54" t="s">
        <v>253</v>
      </c>
      <c r="B5" s="55" t="s">
        <v>17</v>
      </c>
      <c r="C5" s="59">
        <v>920</v>
      </c>
      <c r="D5" s="59">
        <v>960</v>
      </c>
      <c r="E5" s="59"/>
      <c r="F5" s="59"/>
      <c r="G5" s="56"/>
      <c r="H5" s="59">
        <v>0</v>
      </c>
      <c r="I5" s="59">
        <f t="shared" si="0"/>
        <v>960</v>
      </c>
      <c r="J5" s="59"/>
      <c r="K5" s="64">
        <v>3</v>
      </c>
      <c r="L5" s="46" t="str">
        <f t="shared" si="1"/>
        <v>Whelan, Kate </v>
      </c>
    </row>
    <row r="6" ht="18.75" customHeight="1" spans="1:12">
      <c r="A6" s="54" t="s">
        <v>256</v>
      </c>
      <c r="B6" s="55" t="s">
        <v>30</v>
      </c>
      <c r="C6" s="56">
        <v>790</v>
      </c>
      <c r="D6" s="59">
        <v>920</v>
      </c>
      <c r="E6" s="59"/>
      <c r="F6" s="59"/>
      <c r="G6" s="56"/>
      <c r="H6" s="59">
        <v>0</v>
      </c>
      <c r="I6" s="59">
        <f t="shared" si="0"/>
        <v>920</v>
      </c>
      <c r="J6" s="59"/>
      <c r="K6" s="63">
        <v>4</v>
      </c>
      <c r="L6" s="46" t="str">
        <f t="shared" si="1"/>
        <v>Taylor, Amanda </v>
      </c>
    </row>
    <row r="7" ht="18.75" customHeight="1" spans="1:12">
      <c r="A7" s="54" t="s">
        <v>252</v>
      </c>
      <c r="B7" s="55" t="s">
        <v>26</v>
      </c>
      <c r="C7" s="56">
        <v>880</v>
      </c>
      <c r="D7" s="56">
        <v>880</v>
      </c>
      <c r="E7" s="56"/>
      <c r="F7" s="56"/>
      <c r="G7" s="56"/>
      <c r="H7" s="59">
        <v>0</v>
      </c>
      <c r="I7" s="59">
        <f t="shared" si="0"/>
        <v>880</v>
      </c>
      <c r="J7" s="59"/>
      <c r="K7" s="64">
        <v>5</v>
      </c>
      <c r="L7" s="46" t="str">
        <f t="shared" si="1"/>
        <v>O'Mahony, Kerry </v>
      </c>
    </row>
    <row r="8" ht="18.75" customHeight="1" spans="1:12">
      <c r="A8" s="68" t="s">
        <v>260</v>
      </c>
      <c r="B8" s="58" t="s">
        <v>30</v>
      </c>
      <c r="C8" s="59">
        <v>860</v>
      </c>
      <c r="D8" s="59">
        <v>0</v>
      </c>
      <c r="E8" s="59"/>
      <c r="F8" s="59"/>
      <c r="G8" s="56"/>
      <c r="H8" s="59">
        <v>0</v>
      </c>
      <c r="I8" s="59">
        <f t="shared" si="0"/>
        <v>860</v>
      </c>
      <c r="J8" s="59"/>
      <c r="K8" s="64">
        <v>6</v>
      </c>
      <c r="L8" s="46" t="str">
        <f t="shared" si="1"/>
        <v>Williams, Marie </v>
      </c>
    </row>
    <row r="9" ht="18.75" customHeight="1" spans="1:12">
      <c r="A9" s="57" t="s">
        <v>239</v>
      </c>
      <c r="B9" s="58" t="s">
        <v>26</v>
      </c>
      <c r="C9" s="59">
        <v>750</v>
      </c>
      <c r="D9" s="56">
        <v>860</v>
      </c>
      <c r="E9" s="56"/>
      <c r="F9" s="56"/>
      <c r="G9" s="56"/>
      <c r="H9" s="59">
        <v>0</v>
      </c>
      <c r="I9" s="59">
        <f t="shared" si="0"/>
        <v>860</v>
      </c>
      <c r="J9" s="59"/>
      <c r="K9" s="63">
        <v>6</v>
      </c>
      <c r="L9" s="46" t="str">
        <f t="shared" si="1"/>
        <v>Wawrzyniak, Zofia </v>
      </c>
    </row>
    <row r="10" ht="18.75" customHeight="1" spans="1:12">
      <c r="A10" s="54" t="s">
        <v>281</v>
      </c>
      <c r="B10" s="55" t="s">
        <v>17</v>
      </c>
      <c r="C10" s="59">
        <v>760</v>
      </c>
      <c r="D10" s="59">
        <v>840</v>
      </c>
      <c r="E10" s="56"/>
      <c r="F10" s="56"/>
      <c r="G10" s="56"/>
      <c r="H10" s="59">
        <v>0</v>
      </c>
      <c r="I10" s="59">
        <f t="shared" si="0"/>
        <v>840</v>
      </c>
      <c r="J10" s="59"/>
      <c r="K10" s="63">
        <v>8</v>
      </c>
      <c r="L10" s="46" t="str">
        <f t="shared" si="1"/>
        <v>Handcock, Claire </v>
      </c>
    </row>
    <row r="11" ht="18.75" customHeight="1" spans="1:12">
      <c r="A11" s="54" t="s">
        <v>271</v>
      </c>
      <c r="B11" s="55" t="s">
        <v>30</v>
      </c>
      <c r="C11" s="56">
        <v>840</v>
      </c>
      <c r="D11" s="56">
        <v>800</v>
      </c>
      <c r="E11" s="56"/>
      <c r="F11" s="56"/>
      <c r="G11" s="56"/>
      <c r="H11" s="59">
        <v>0</v>
      </c>
      <c r="I11" s="59">
        <f t="shared" si="0"/>
        <v>840</v>
      </c>
      <c r="J11" s="59"/>
      <c r="K11" s="63">
        <v>8</v>
      </c>
      <c r="L11" s="46" t="str">
        <f t="shared" si="1"/>
        <v>Barry, Yasmine </v>
      </c>
    </row>
    <row r="12" ht="18.75" customHeight="1" spans="1:12">
      <c r="A12" s="54" t="s">
        <v>282</v>
      </c>
      <c r="B12" s="55" t="s">
        <v>17</v>
      </c>
      <c r="C12" s="59">
        <v>820</v>
      </c>
      <c r="D12" s="59">
        <v>0</v>
      </c>
      <c r="E12" s="59"/>
      <c r="F12" s="59"/>
      <c r="G12" s="56"/>
      <c r="H12" s="59">
        <v>0</v>
      </c>
      <c r="I12" s="59">
        <f t="shared" si="0"/>
        <v>820</v>
      </c>
      <c r="J12" s="59"/>
      <c r="K12" s="63">
        <v>10</v>
      </c>
      <c r="L12" s="46" t="str">
        <f t="shared" si="1"/>
        <v>O'Toole, Ciara </v>
      </c>
    </row>
    <row r="13" ht="18.75" customHeight="1" spans="1:12">
      <c r="A13" s="54" t="s">
        <v>283</v>
      </c>
      <c r="B13" s="55" t="s">
        <v>17</v>
      </c>
      <c r="C13" s="59">
        <v>770</v>
      </c>
      <c r="D13" s="59">
        <v>820</v>
      </c>
      <c r="E13" s="59"/>
      <c r="F13" s="59"/>
      <c r="G13" s="56"/>
      <c r="H13" s="59">
        <v>0</v>
      </c>
      <c r="I13" s="59">
        <f t="shared" si="0"/>
        <v>820</v>
      </c>
      <c r="J13" s="59"/>
      <c r="K13" s="64">
        <v>10</v>
      </c>
      <c r="L13" s="46" t="str">
        <f t="shared" si="1"/>
        <v>Hayes, Jessie </v>
      </c>
    </row>
    <row r="14" ht="18.75" customHeight="1" spans="1:12">
      <c r="A14" s="54" t="s">
        <v>284</v>
      </c>
      <c r="B14" s="55" t="s">
        <v>17</v>
      </c>
      <c r="C14" s="56">
        <v>800</v>
      </c>
      <c r="D14" s="56">
        <v>0</v>
      </c>
      <c r="E14" s="56"/>
      <c r="F14" s="56"/>
      <c r="G14" s="56"/>
      <c r="H14" s="59">
        <v>0</v>
      </c>
      <c r="I14" s="59">
        <f t="shared" si="0"/>
        <v>800</v>
      </c>
      <c r="J14" s="59"/>
      <c r="K14" s="64">
        <v>12</v>
      </c>
      <c r="L14" s="46" t="str">
        <f t="shared" si="1"/>
        <v>Xue, Jackie </v>
      </c>
    </row>
    <row r="15" ht="18.75" customHeight="1" spans="1:12">
      <c r="A15" s="54" t="s">
        <v>273</v>
      </c>
      <c r="B15" s="55" t="s">
        <v>26</v>
      </c>
      <c r="C15" s="59">
        <v>740</v>
      </c>
      <c r="D15" s="59">
        <v>790</v>
      </c>
      <c r="E15" s="59"/>
      <c r="F15" s="59"/>
      <c r="G15" s="56"/>
      <c r="H15" s="59">
        <v>0</v>
      </c>
      <c r="I15" s="59">
        <f t="shared" si="0"/>
        <v>790</v>
      </c>
      <c r="J15" s="59"/>
      <c r="K15" s="64">
        <v>13</v>
      </c>
      <c r="L15" s="46" t="str">
        <f t="shared" si="1"/>
        <v>Delaney, Leanne </v>
      </c>
    </row>
    <row r="16" ht="18.75" customHeight="1" spans="1:12">
      <c r="A16" s="54" t="s">
        <v>275</v>
      </c>
      <c r="B16" s="55" t="s">
        <v>17</v>
      </c>
      <c r="C16" s="59">
        <v>780</v>
      </c>
      <c r="D16" s="59">
        <v>725</v>
      </c>
      <c r="E16" s="59"/>
      <c r="F16" s="59"/>
      <c r="G16" s="56"/>
      <c r="H16" s="59">
        <v>0</v>
      </c>
      <c r="I16" s="59">
        <f t="shared" si="0"/>
        <v>780</v>
      </c>
      <c r="J16" s="59"/>
      <c r="K16" s="64">
        <v>14</v>
      </c>
      <c r="L16" s="46" t="str">
        <f t="shared" si="1"/>
        <v>O'Rourke, Grainne </v>
      </c>
    </row>
    <row r="17" ht="18.75" customHeight="1" spans="1:12">
      <c r="A17" s="60" t="s">
        <v>267</v>
      </c>
      <c r="B17" s="55" t="s">
        <v>268</v>
      </c>
      <c r="C17" s="59">
        <v>0</v>
      </c>
      <c r="D17" s="59">
        <v>780</v>
      </c>
      <c r="E17" s="59"/>
      <c r="F17" s="59"/>
      <c r="G17" s="56"/>
      <c r="H17" s="59">
        <v>0</v>
      </c>
      <c r="I17" s="59">
        <f t="shared" si="0"/>
        <v>780</v>
      </c>
      <c r="J17" s="59"/>
      <c r="K17" s="63">
        <v>14</v>
      </c>
      <c r="L17" s="46" t="str">
        <f t="shared" si="1"/>
        <v>Scott, Rachel </v>
      </c>
    </row>
    <row r="18" ht="18.75" customHeight="1" spans="1:12">
      <c r="A18" s="54" t="s">
        <v>285</v>
      </c>
      <c r="B18" s="55" t="s">
        <v>20</v>
      </c>
      <c r="C18" s="59">
        <v>725</v>
      </c>
      <c r="D18" s="59">
        <v>770</v>
      </c>
      <c r="E18" s="56"/>
      <c r="F18" s="56"/>
      <c r="G18" s="56"/>
      <c r="H18" s="59">
        <v>0</v>
      </c>
      <c r="I18" s="59">
        <f t="shared" si="0"/>
        <v>770</v>
      </c>
      <c r="J18" s="59"/>
      <c r="K18" s="63">
        <v>16</v>
      </c>
      <c r="L18" s="46" t="str">
        <f t="shared" si="1"/>
        <v>Pyper, Erin </v>
      </c>
    </row>
    <row r="19" ht="18.75" customHeight="1" spans="1:12">
      <c r="A19" s="54" t="s">
        <v>286</v>
      </c>
      <c r="B19" s="55" t="s">
        <v>17</v>
      </c>
      <c r="C19" s="59">
        <v>655</v>
      </c>
      <c r="D19" s="59">
        <v>760</v>
      </c>
      <c r="E19" s="59"/>
      <c r="F19" s="59"/>
      <c r="G19" s="56"/>
      <c r="H19" s="59">
        <v>0</v>
      </c>
      <c r="I19" s="59">
        <f t="shared" si="0"/>
        <v>760</v>
      </c>
      <c r="J19" s="59"/>
      <c r="K19" s="64">
        <v>17</v>
      </c>
      <c r="L19" s="46" t="str">
        <f t="shared" si="1"/>
        <v>O'Connor, Tiegan </v>
      </c>
    </row>
    <row r="20" ht="18.75" customHeight="1" spans="1:12">
      <c r="A20" s="54" t="s">
        <v>287</v>
      </c>
      <c r="B20" s="55" t="s">
        <v>20</v>
      </c>
      <c r="C20" s="59">
        <v>695</v>
      </c>
      <c r="D20" s="59">
        <v>750</v>
      </c>
      <c r="E20" s="56"/>
      <c r="F20" s="56"/>
      <c r="G20" s="56"/>
      <c r="H20" s="59">
        <v>0</v>
      </c>
      <c r="I20" s="59">
        <f t="shared" si="0"/>
        <v>750</v>
      </c>
      <c r="J20" s="59"/>
      <c r="K20" s="64">
        <v>18</v>
      </c>
      <c r="L20" s="46" t="str">
        <f t="shared" si="1"/>
        <v>Carson, Megan </v>
      </c>
    </row>
    <row r="21" ht="18.75" customHeight="1" spans="1:12">
      <c r="A21" s="54" t="s">
        <v>243</v>
      </c>
      <c r="B21" s="55" t="s">
        <v>26</v>
      </c>
      <c r="C21" s="56">
        <v>0</v>
      </c>
      <c r="D21" s="59">
        <v>740</v>
      </c>
      <c r="E21" s="59"/>
      <c r="F21" s="59"/>
      <c r="G21" s="56"/>
      <c r="H21" s="59">
        <v>0</v>
      </c>
      <c r="I21" s="59">
        <f t="shared" si="0"/>
        <v>740</v>
      </c>
      <c r="J21" s="59"/>
      <c r="K21" s="63">
        <v>19</v>
      </c>
      <c r="L21" s="46" t="str">
        <f t="shared" si="1"/>
        <v>Pikus, Julia </v>
      </c>
    </row>
    <row r="22" ht="18.75" customHeight="1" spans="1:12">
      <c r="A22" s="54" t="s">
        <v>288</v>
      </c>
      <c r="B22" s="55" t="s">
        <v>20</v>
      </c>
      <c r="C22" s="56">
        <v>655</v>
      </c>
      <c r="D22" s="59">
        <v>725</v>
      </c>
      <c r="E22" s="59"/>
      <c r="F22" s="59"/>
      <c r="G22" s="56"/>
      <c r="H22" s="59">
        <v>0</v>
      </c>
      <c r="I22" s="59">
        <f t="shared" si="0"/>
        <v>725</v>
      </c>
      <c r="J22" s="59"/>
      <c r="K22" s="63">
        <v>20</v>
      </c>
      <c r="L22" s="46" t="str">
        <f t="shared" si="1"/>
        <v>McConkey, Lydia </v>
      </c>
    </row>
    <row r="23" ht="18.75" customHeight="1" spans="1:12">
      <c r="A23" s="54" t="s">
        <v>289</v>
      </c>
      <c r="B23" s="55" t="s">
        <v>17</v>
      </c>
      <c r="C23" s="56">
        <v>725</v>
      </c>
      <c r="D23" s="59">
        <v>0</v>
      </c>
      <c r="E23" s="56"/>
      <c r="F23" s="56"/>
      <c r="G23" s="56"/>
      <c r="H23" s="59">
        <v>0</v>
      </c>
      <c r="I23" s="59">
        <f t="shared" si="0"/>
        <v>725</v>
      </c>
      <c r="J23" s="59"/>
      <c r="K23" s="64">
        <v>20</v>
      </c>
      <c r="L23" s="46" t="str">
        <f t="shared" si="1"/>
        <v>O'Rahilly-Egan, Mia </v>
      </c>
    </row>
    <row r="24" ht="18.75" customHeight="1" spans="1:12">
      <c r="A24" s="54" t="s">
        <v>290</v>
      </c>
      <c r="B24" s="55" t="s">
        <v>17</v>
      </c>
      <c r="C24" s="59">
        <v>655</v>
      </c>
      <c r="D24" s="59">
        <v>710</v>
      </c>
      <c r="E24" s="59"/>
      <c r="F24" s="59"/>
      <c r="G24" s="56"/>
      <c r="H24" s="59">
        <v>0</v>
      </c>
      <c r="I24" s="59">
        <f t="shared" si="0"/>
        <v>710</v>
      </c>
      <c r="J24" s="59"/>
      <c r="K24" s="64">
        <v>22</v>
      </c>
      <c r="L24" s="46" t="str">
        <f t="shared" si="1"/>
        <v>O'Connor, Sarah </v>
      </c>
    </row>
    <row r="25" ht="18.75" customHeight="1" spans="1:12">
      <c r="A25" s="69" t="s">
        <v>262</v>
      </c>
      <c r="B25" s="55" t="s">
        <v>26</v>
      </c>
      <c r="C25" s="56">
        <v>0</v>
      </c>
      <c r="D25" s="59">
        <v>700</v>
      </c>
      <c r="E25" s="59"/>
      <c r="F25" s="59"/>
      <c r="G25" s="56"/>
      <c r="H25" s="59">
        <v>0</v>
      </c>
      <c r="I25" s="59">
        <f t="shared" si="0"/>
        <v>700</v>
      </c>
      <c r="J25" s="59"/>
      <c r="K25" s="63">
        <v>23</v>
      </c>
      <c r="L25" s="46" t="str">
        <f t="shared" si="1"/>
        <v>Brady, Devon </v>
      </c>
    </row>
    <row r="26" ht="18.75" customHeight="1" spans="1:12">
      <c r="A26" s="60" t="s">
        <v>291</v>
      </c>
      <c r="B26" s="58" t="s">
        <v>17</v>
      </c>
      <c r="C26" s="59">
        <v>695</v>
      </c>
      <c r="D26" s="59">
        <v>0</v>
      </c>
      <c r="E26" s="59"/>
      <c r="F26" s="59"/>
      <c r="G26" s="56"/>
      <c r="H26" s="59">
        <v>0</v>
      </c>
      <c r="I26" s="59">
        <f t="shared" si="0"/>
        <v>695</v>
      </c>
      <c r="J26" s="59"/>
      <c r="K26" s="63">
        <v>24</v>
      </c>
      <c r="L26" s="46" t="str">
        <f t="shared" si="1"/>
        <v>Fabian, Justynne </v>
      </c>
    </row>
    <row r="27" ht="18.75" customHeight="1" spans="1:12">
      <c r="A27" s="54" t="s">
        <v>241</v>
      </c>
      <c r="B27" s="55" t="s">
        <v>26</v>
      </c>
      <c r="C27" s="59">
        <v>695</v>
      </c>
      <c r="D27" s="59">
        <v>0</v>
      </c>
      <c r="E27" s="59"/>
      <c r="F27" s="59"/>
      <c r="G27" s="56"/>
      <c r="H27" s="59">
        <v>0</v>
      </c>
      <c r="I27" s="59">
        <f t="shared" si="0"/>
        <v>695</v>
      </c>
      <c r="J27" s="59"/>
      <c r="K27" s="64">
        <v>24</v>
      </c>
      <c r="L27" s="46" t="str">
        <f t="shared" si="1"/>
        <v>O'Sullivan, Nora </v>
      </c>
    </row>
    <row r="28" ht="18.75" customHeight="1" spans="1:12">
      <c r="A28" s="60" t="s">
        <v>292</v>
      </c>
      <c r="B28" s="55" t="s">
        <v>17</v>
      </c>
      <c r="C28" s="59">
        <v>695</v>
      </c>
      <c r="D28" s="59">
        <v>0</v>
      </c>
      <c r="E28" s="59"/>
      <c r="F28" s="59"/>
      <c r="G28" s="56"/>
      <c r="H28" s="59">
        <v>0</v>
      </c>
      <c r="I28" s="59">
        <f t="shared" si="0"/>
        <v>695</v>
      </c>
      <c r="J28" s="59"/>
      <c r="K28" s="63">
        <v>24</v>
      </c>
      <c r="L28" s="46" t="str">
        <f t="shared" si="1"/>
        <v>Kenny, Sophie </v>
      </c>
    </row>
    <row r="29" ht="18.75" customHeight="1" spans="1:12">
      <c r="A29" s="54" t="s">
        <v>266</v>
      </c>
      <c r="B29" s="55" t="s">
        <v>17</v>
      </c>
      <c r="C29" s="56">
        <v>655</v>
      </c>
      <c r="D29" s="59">
        <v>0</v>
      </c>
      <c r="E29" s="59"/>
      <c r="F29" s="59"/>
      <c r="G29" s="56"/>
      <c r="H29" s="59">
        <v>0</v>
      </c>
      <c r="I29" s="59">
        <f t="shared" si="0"/>
        <v>655</v>
      </c>
      <c r="J29" s="59"/>
      <c r="K29" s="63">
        <v>27</v>
      </c>
      <c r="L29" s="46" t="str">
        <f t="shared" si="1"/>
        <v>Nguyen, Nga </v>
      </c>
    </row>
  </sheetData>
  <mergeCells count="1">
    <mergeCell ref="A1:K1"/>
  </mergeCells>
  <printOptions gridLines="1"/>
  <pageMargins left="0.707638888888889" right="0.707638888888889" top="0.747916666666667" bottom="0.747916666666667" header="0.313888888888889" footer="0.313888888888889"/>
  <pageSetup paperSize="9" scale="77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799981688894314"/>
    <pageSetUpPr fitToPage="1"/>
  </sheetPr>
  <dimension ref="A1:O230"/>
  <sheetViews>
    <sheetView workbookViewId="0">
      <selection activeCell="F10" sqref="F10"/>
    </sheetView>
  </sheetViews>
  <sheetFormatPr defaultColWidth="9" defaultRowHeight="15.6"/>
  <cols>
    <col min="1" max="1" width="25.5" customWidth="1"/>
    <col min="2" max="2" width="12.1666666666667" style="2" customWidth="1"/>
    <col min="3" max="7" width="8.5" style="2" customWidth="1"/>
    <col min="8" max="9" width="8.5" style="2" hidden="1" customWidth="1"/>
    <col min="10" max="10" width="8.5" style="3" customWidth="1"/>
    <col min="11" max="11" width="10.8333333333333" style="4"/>
    <col min="12" max="12" width="10.8333333333333" style="2"/>
    <col min="13" max="13" width="17.3333333333333" style="38" customWidth="1"/>
    <col min="14" max="15" width="9" hidden="1" customWidth="1"/>
  </cols>
  <sheetData>
    <row r="1" s="1" customFormat="1" ht="28.8" spans="1:13">
      <c r="A1" s="1" t="s">
        <v>293</v>
      </c>
      <c r="B1" s="6"/>
      <c r="C1" s="6"/>
      <c r="D1" s="6"/>
      <c r="E1" s="32">
        <f ca="1">TODAY()</f>
        <v>43362</v>
      </c>
      <c r="F1" s="6"/>
      <c r="G1" s="6"/>
      <c r="H1" s="6"/>
      <c r="I1" s="6"/>
      <c r="J1" s="13"/>
      <c r="K1" s="14"/>
      <c r="L1" s="6"/>
      <c r="M1" s="41"/>
    </row>
    <row r="3" s="2" customFormat="1" spans="1:15">
      <c r="A3" s="2" t="s">
        <v>1</v>
      </c>
      <c r="B3" s="2" t="s">
        <v>73</v>
      </c>
      <c r="C3" s="2" t="s">
        <v>74</v>
      </c>
      <c r="D3" s="2" t="s">
        <v>294</v>
      </c>
      <c r="E3" s="2" t="s">
        <v>75</v>
      </c>
      <c r="F3" s="2" t="s">
        <v>295</v>
      </c>
      <c r="G3" s="2" t="s">
        <v>15</v>
      </c>
      <c r="H3" s="2" t="s">
        <v>78</v>
      </c>
      <c r="I3" s="2" t="s">
        <v>14</v>
      </c>
      <c r="J3" s="3" t="s">
        <v>79</v>
      </c>
      <c r="K3" s="4" t="s">
        <v>9</v>
      </c>
      <c r="L3" s="2" t="s">
        <v>11</v>
      </c>
      <c r="M3" s="38" t="s">
        <v>10</v>
      </c>
      <c r="N3" s="2" t="s">
        <v>80</v>
      </c>
      <c r="O3" s="2" t="s">
        <v>81</v>
      </c>
    </row>
    <row r="4" spans="1:15">
      <c r="A4" s="39" t="s">
        <v>279</v>
      </c>
      <c r="B4" s="36" t="s">
        <v>89</v>
      </c>
      <c r="C4" s="34">
        <v>500</v>
      </c>
      <c r="D4" s="34">
        <v>500</v>
      </c>
      <c r="E4" s="34">
        <v>500</v>
      </c>
      <c r="F4" s="34">
        <v>500</v>
      </c>
      <c r="G4" s="34"/>
      <c r="I4" s="2">
        <v>0</v>
      </c>
      <c r="J4" s="3">
        <f>IF(COUNT(Table13589[[#This Row],[Class]:[Column4]])&gt;1,MIN(Table13589[[#This Row],[Class]:[Column2]]),0)</f>
        <v>500</v>
      </c>
      <c r="K4" s="17">
        <f>SUM(Table13589[[#This Row],[Class]:[Column3]])-Table13589[[#This Row],[Discard]]*0.9999</f>
        <v>1500.05</v>
      </c>
      <c r="L4" s="2">
        <f>IF(Table13589[[#This Row],[Total]]&lt;&gt;"",RANK(Table13589[[#This Row],[Total]],Table13589[Total]),"")</f>
        <v>1</v>
      </c>
      <c r="M4" s="65" t="str">
        <f>IF(Table13589[[#This Row],[Name]]&gt;"",Table13589[[#This Row],[Name]],"")</f>
        <v>Isabelle O'Sullivan</v>
      </c>
      <c r="N4">
        <f>SUM(Table13589[[#This Row],[Class]:[Column3]])-Table13589[[#This Row],[Discard]]</f>
        <v>1500</v>
      </c>
      <c r="O4" s="5">
        <f>RANK(Table13589[[#This Row],[Total2]],Table13589[Total2])</f>
        <v>1</v>
      </c>
    </row>
    <row r="5" spans="1:15">
      <c r="A5" s="35" t="s">
        <v>296</v>
      </c>
      <c r="B5" s="36" t="s">
        <v>89</v>
      </c>
      <c r="C5" s="36">
        <v>0</v>
      </c>
      <c r="D5" s="36">
        <v>480</v>
      </c>
      <c r="E5" s="36">
        <v>480</v>
      </c>
      <c r="F5" s="36">
        <v>0</v>
      </c>
      <c r="G5" s="36"/>
      <c r="H5" s="10"/>
      <c r="I5" s="10"/>
      <c r="J5" s="3">
        <f>IF(COUNT(Table13589[[#This Row],[Class]:[Column4]])&gt;1,MIN(Table13589[[#This Row],[Class]:[Column2]]),0)</f>
        <v>0</v>
      </c>
      <c r="K5" s="17">
        <f>SUM(Table13589[[#This Row],[Class]:[Column3]])-Table13589[[#This Row],[Discard]]*0.9999</f>
        <v>960</v>
      </c>
      <c r="L5" s="10">
        <f>IF(Table13589[[#This Row],[Total]]&lt;&gt;"",RANK(Table13589[[#This Row],[Total]],Table13589[Total]),"")</f>
        <v>2</v>
      </c>
      <c r="M5" s="38" t="str">
        <f>IF(Table13589[[#This Row],[Name]]&gt;"",Table13589[[#This Row],[Name]],"")</f>
        <v>Stephanie Heinen</v>
      </c>
      <c r="N5">
        <f>SUM(Table13589[[#This Row],[Class]:[Column3]])-Table13589[[#This Row],[Discard]]</f>
        <v>960</v>
      </c>
      <c r="O5" s="5">
        <f>RANK(Table13589[[#This Row],[Total2]],Table13589[Total2])</f>
        <v>2</v>
      </c>
    </row>
    <row r="6" spans="1:15">
      <c r="A6" s="39" t="s">
        <v>297</v>
      </c>
      <c r="B6" s="36" t="s">
        <v>114</v>
      </c>
      <c r="C6" s="34">
        <v>480</v>
      </c>
      <c r="D6" s="34">
        <v>0</v>
      </c>
      <c r="E6" s="34">
        <v>0</v>
      </c>
      <c r="F6" s="34">
        <v>0</v>
      </c>
      <c r="G6" s="34"/>
      <c r="I6" s="2">
        <v>0</v>
      </c>
      <c r="J6" s="3">
        <f>IF(COUNT(Table13589[[#This Row],[Class]:[Column4]])&gt;1,MIN(Table13589[[#This Row],[Class]:[Column2]]),0)</f>
        <v>0</v>
      </c>
      <c r="K6" s="17">
        <f>SUM(Table13589[[#This Row],[Class]:[Column3]])-Table13589[[#This Row],[Discard]]*0.9999</f>
        <v>480</v>
      </c>
      <c r="L6" s="2">
        <f>IF(Table13589[[#This Row],[Total]]&lt;&gt;"",RANK(Table13589[[#This Row],[Total]],Table13589[Total]),"")</f>
        <v>3</v>
      </c>
      <c r="M6" s="38" t="str">
        <f>IF(Table13589[[#This Row],[Name]]&gt;"",Table13589[[#This Row],[Name]],"")</f>
        <v>Jaylinn Arnos</v>
      </c>
      <c r="N6">
        <f>SUM(Table13589[[#This Row],[Class]:[Column3]])-Table13589[[#This Row],[Discard]]</f>
        <v>480</v>
      </c>
      <c r="O6" s="5">
        <f>RANK(Table13589[[#This Row],[Total2]],Table13589[Total2])</f>
        <v>3</v>
      </c>
    </row>
    <row r="7" spans="1:15">
      <c r="A7" s="39" t="s">
        <v>298</v>
      </c>
      <c r="B7" s="36" t="s">
        <v>89</v>
      </c>
      <c r="C7" s="34">
        <v>460</v>
      </c>
      <c r="D7" s="34">
        <v>0</v>
      </c>
      <c r="E7" s="34">
        <v>0</v>
      </c>
      <c r="F7" s="34">
        <v>0</v>
      </c>
      <c r="G7" s="34"/>
      <c r="I7" s="2">
        <v>0</v>
      </c>
      <c r="J7" s="3">
        <f>IF(COUNT(Table13589[[#This Row],[Class]:[Column4]])&gt;1,MIN(Table13589[[#This Row],[Class]:[Column2]]),0)</f>
        <v>0</v>
      </c>
      <c r="K7" s="17">
        <f>SUM(Table13589[[#This Row],[Class]:[Column3]])-Table13589[[#This Row],[Discard]]*0.9999</f>
        <v>460</v>
      </c>
      <c r="L7" s="2">
        <f>IF(Table13589[[#This Row],[Total]]&lt;&gt;"",RANK(Table13589[[#This Row],[Total]],Table13589[Total]),"")</f>
        <v>4</v>
      </c>
      <c r="M7" s="38" t="str">
        <f>IF(Table13589[[#This Row],[Name]]&gt;"",Table13589[[#This Row],[Name]],"")</f>
        <v>Niamh Lee</v>
      </c>
      <c r="N7">
        <f>SUM(Table13589[[#This Row],[Class]:[Column3]])-Table13589[[#This Row],[Discard]]</f>
        <v>460</v>
      </c>
      <c r="O7" s="5">
        <f>RANK(Table13589[[#This Row],[Total2]],Table13589[Total2])</f>
        <v>4</v>
      </c>
    </row>
    <row r="8" spans="1:15">
      <c r="A8" s="39" t="s">
        <v>299</v>
      </c>
      <c r="B8" s="36" t="s">
        <v>89</v>
      </c>
      <c r="C8" s="34">
        <v>440</v>
      </c>
      <c r="D8" s="34">
        <v>0</v>
      </c>
      <c r="E8" s="34">
        <v>0</v>
      </c>
      <c r="F8" s="34">
        <v>0</v>
      </c>
      <c r="G8" s="34"/>
      <c r="I8" s="2">
        <v>0</v>
      </c>
      <c r="J8" s="3">
        <f>IF(COUNT(Table13589[[#This Row],[Class]:[Column4]])&gt;1,MIN(Table13589[[#This Row],[Class]:[Column2]]),0)</f>
        <v>0</v>
      </c>
      <c r="K8" s="17">
        <f>SUM(Table13589[[#This Row],[Class]:[Column3]])-Table13589[[#This Row],[Discard]]*0.9999</f>
        <v>440</v>
      </c>
      <c r="L8" s="2">
        <f>IF(Table13589[[#This Row],[Total]]&lt;&gt;"",RANK(Table13589[[#This Row],[Total]],Table13589[Total]),"")</f>
        <v>5</v>
      </c>
      <c r="M8" s="38" t="str">
        <f>IF(Table13589[[#This Row],[Name]]&gt;"",Table13589[[#This Row],[Name]],"")</f>
        <v>Elena Geary</v>
      </c>
      <c r="N8">
        <f>SUM(Table13589[[#This Row],[Class]:[Column3]])-Table13589[[#This Row],[Discard]]</f>
        <v>440</v>
      </c>
      <c r="O8" s="5">
        <f>RANK(Table13589[[#This Row],[Total2]],Table13589[Total2])</f>
        <v>5</v>
      </c>
    </row>
    <row r="9" spans="1:15">
      <c r="A9" s="35" t="s">
        <v>300</v>
      </c>
      <c r="B9" s="36" t="s">
        <v>89</v>
      </c>
      <c r="C9" s="34">
        <v>430</v>
      </c>
      <c r="D9" s="34">
        <v>0</v>
      </c>
      <c r="E9" s="34">
        <v>0</v>
      </c>
      <c r="F9" s="34">
        <v>0</v>
      </c>
      <c r="G9" s="34"/>
      <c r="J9" s="3">
        <f>IF(COUNT(Table13589[[#This Row],[Class]:[Column4]])&gt;1,MIN(Table13589[[#This Row],[Class]:[Column2]]),0)</f>
        <v>0</v>
      </c>
      <c r="K9" s="17">
        <f>SUM(Table13589[[#This Row],[Class]:[Column3]])-Table13589[[#This Row],[Discard]]*0.9999</f>
        <v>430</v>
      </c>
      <c r="L9" s="2">
        <f>IF(Table13589[[#This Row],[Total]]&lt;&gt;"",RANK(Table13589[[#This Row],[Total]],Table13589[Total]),"")</f>
        <v>6</v>
      </c>
      <c r="M9" s="38" t="str">
        <f>IF(Table13589[[#This Row],[Name]]&gt;"",Table13589[[#This Row],[Name]],"")</f>
        <v>Lorna Collins</v>
      </c>
      <c r="N9">
        <f>SUM(Table13589[[#This Row],[Class]:[Column3]])-Table13589[[#This Row],[Discard]]</f>
        <v>430</v>
      </c>
      <c r="O9" s="5">
        <f>RANK(Table13589[[#This Row],[Total2]],Table13589[Total2])</f>
        <v>6</v>
      </c>
    </row>
    <row r="10" spans="1:15">
      <c r="A10" s="33"/>
      <c r="B10" s="34"/>
      <c r="C10" s="34"/>
      <c r="D10" s="34"/>
      <c r="E10" s="34"/>
      <c r="F10" s="34"/>
      <c r="G10" s="34"/>
      <c r="J10" s="3">
        <f>IF(COUNT(Table13589[[#This Row],[Class]:[Column4]])&gt;1,MIN(Table13589[[#This Row],[Class]:[Column2]]),0)</f>
        <v>0</v>
      </c>
      <c r="K10" s="17">
        <f>SUM(Table13589[[#This Row],[Class]:[Column3]])-Table13589[[#This Row],[Discard]]*0.9999</f>
        <v>0</v>
      </c>
      <c r="L10" s="2">
        <f>IF(Table13589[[#This Row],[Total]]&lt;&gt;"",RANK(Table13589[[#This Row],[Total]],Table13589[Total]),"")</f>
        <v>7</v>
      </c>
      <c r="M10" s="38" t="str">
        <f>IF(Table13589[[#This Row],[Name]]&gt;"",Table13589[[#This Row],[Name]],"")</f>
        <v/>
      </c>
      <c r="N10">
        <f>SUM(Table13589[[#This Row],[Class]:[Column3]])-Table13589[[#This Row],[Discard]]</f>
        <v>0</v>
      </c>
      <c r="O10" s="5">
        <f>RANK(Table13589[[#This Row],[Total2]],Table13589[Total2])</f>
        <v>7</v>
      </c>
    </row>
    <row r="11" spans="1:15">
      <c r="A11" s="33"/>
      <c r="B11" s="34"/>
      <c r="C11" s="34"/>
      <c r="D11" s="34"/>
      <c r="E11" s="34"/>
      <c r="F11" s="34"/>
      <c r="G11" s="34"/>
      <c r="I11" s="2">
        <v>0</v>
      </c>
      <c r="J11" s="3">
        <f>IF(COUNT(Table13589[[#This Row],[Class]:[Column4]])&gt;1,MIN(Table13589[[#This Row],[Class]:[Column2]]),0)</f>
        <v>0</v>
      </c>
      <c r="K11" s="17">
        <f>SUM(Table13589[[#This Row],[Class]:[Column3]])-Table13589[[#This Row],[Discard]]*0.9999</f>
        <v>0</v>
      </c>
      <c r="L11" s="2">
        <f>IF(Table13589[[#This Row],[Total]]&lt;&gt;"",RANK(Table13589[[#This Row],[Total]],Table13589[Total]),"")</f>
        <v>7</v>
      </c>
      <c r="M11" s="38" t="str">
        <f>IF(Table13589[[#This Row],[Name]]&gt;"",Table13589[[#This Row],[Name]],"")</f>
        <v/>
      </c>
      <c r="N11">
        <f>SUM(Table13589[[#This Row],[Class]:[Column3]])-Table13589[[#This Row],[Discard]]</f>
        <v>0</v>
      </c>
      <c r="O11" s="5">
        <f>RANK(Table13589[[#This Row],[Total2]],Table13589[Total2])</f>
        <v>7</v>
      </c>
    </row>
    <row r="12" spans="1:15">
      <c r="A12" s="33"/>
      <c r="B12" s="34"/>
      <c r="C12" s="34"/>
      <c r="D12" s="34"/>
      <c r="E12" s="34"/>
      <c r="F12" s="34"/>
      <c r="G12" s="34"/>
      <c r="J12" s="3">
        <f>IF(COUNT(Table13589[[#This Row],[Class]:[Column4]])&gt;1,MIN(Table13589[[#This Row],[Class]:[Column2]]),0)</f>
        <v>0</v>
      </c>
      <c r="K12" s="17">
        <f>SUM(Table13589[[#This Row],[Class]:[Column3]])-Table13589[[#This Row],[Discard]]*0.9999</f>
        <v>0</v>
      </c>
      <c r="L12" s="2">
        <f>IF(Table13589[[#This Row],[Total]]&lt;&gt;"",RANK(Table13589[[#This Row],[Total]],Table13589[Total]),"")</f>
        <v>7</v>
      </c>
      <c r="M12" s="38" t="str">
        <f>IF(Table13589[[#This Row],[Name]]&gt;"",Table13589[[#This Row],[Name]],"")</f>
        <v/>
      </c>
      <c r="N12">
        <f>SUM(Table13589[[#This Row],[Class]:[Column3]])-Table13589[[#This Row],[Discard]]</f>
        <v>0</v>
      </c>
      <c r="O12" s="5">
        <f>RANK(Table13589[[#This Row],[Total2]],Table13589[Total2])</f>
        <v>7</v>
      </c>
    </row>
    <row r="13" spans="1:15">
      <c r="A13" s="33"/>
      <c r="B13" s="34"/>
      <c r="C13" s="34"/>
      <c r="D13" s="34"/>
      <c r="E13" s="34"/>
      <c r="F13" s="34"/>
      <c r="G13" s="34"/>
      <c r="I13" s="2">
        <v>0</v>
      </c>
      <c r="J13" s="3">
        <f>IF(COUNT(Table13589[[#This Row],[Class]:[Column4]])&gt;1,MIN(Table13589[[#This Row],[Class]:[Column2]]),0)</f>
        <v>0</v>
      </c>
      <c r="K13" s="17">
        <f>SUM(Table13589[[#This Row],[Class]:[Column3]])-Table13589[[#This Row],[Discard]]*0.9999</f>
        <v>0</v>
      </c>
      <c r="L13" s="2">
        <f>IF(Table13589[[#This Row],[Total]]&lt;&gt;"",RANK(Table13589[[#This Row],[Total]],Table13589[Total]),"")</f>
        <v>7</v>
      </c>
      <c r="M13" s="38" t="str">
        <f>IF(Table13589[[#This Row],[Name]]&gt;"",Table13589[[#This Row],[Name]],"")</f>
        <v/>
      </c>
      <c r="N13">
        <f>SUM(Table13589[[#This Row],[Class]:[Column3]])-Table13589[[#This Row],[Discard]]</f>
        <v>0</v>
      </c>
      <c r="O13" s="5">
        <f>RANK(Table13589[[#This Row],[Total2]],Table13589[Total2])</f>
        <v>7</v>
      </c>
    </row>
    <row r="14" spans="1:15">
      <c r="A14" s="33"/>
      <c r="B14" s="34"/>
      <c r="C14" s="34"/>
      <c r="D14" s="34"/>
      <c r="E14" s="34"/>
      <c r="F14" s="34"/>
      <c r="G14" s="34"/>
      <c r="I14" s="2">
        <v>0</v>
      </c>
      <c r="J14" s="3">
        <f>IF(COUNT(Table13589[[#This Row],[Class]:[Column4]])&gt;1,MIN(Table13589[[#This Row],[Class]:[Column2]]),0)</f>
        <v>0</v>
      </c>
      <c r="K14" s="17">
        <f>SUM(Table13589[[#This Row],[Class]:[Column3]])-Table13589[[#This Row],[Discard]]*0.9999</f>
        <v>0</v>
      </c>
      <c r="L14" s="2">
        <f>IF(Table13589[[#This Row],[Total]]&lt;&gt;"",RANK(Table13589[[#This Row],[Total]],Table13589[Total]),"")</f>
        <v>7</v>
      </c>
      <c r="M14" s="38" t="str">
        <f>IF(Table13589[[#This Row],[Name]]&gt;"",Table13589[[#This Row],[Name]],"")</f>
        <v/>
      </c>
      <c r="N14">
        <f>SUM(Table13589[[#This Row],[Class]:[Column3]])-Table13589[[#This Row],[Discard]]</f>
        <v>0</v>
      </c>
      <c r="O14" s="5">
        <f>RANK(Table13589[[#This Row],[Total2]],Table13589[Total2])</f>
        <v>7</v>
      </c>
    </row>
    <row r="15" spans="1:15">
      <c r="A15" s="33"/>
      <c r="B15" s="34"/>
      <c r="C15" s="34"/>
      <c r="D15" s="34"/>
      <c r="E15" s="34"/>
      <c r="F15" s="34"/>
      <c r="G15" s="34"/>
      <c r="I15" s="2">
        <v>0</v>
      </c>
      <c r="J15" s="3">
        <f>IF(COUNT(Table13589[[#This Row],[Class]:[Column4]])&gt;1,MIN(Table13589[[#This Row],[Class]:[Column2]]),0)</f>
        <v>0</v>
      </c>
      <c r="K15" s="17">
        <f>SUM(Table13589[[#This Row],[Class]:[Column3]])-Table13589[[#This Row],[Discard]]*0.9999</f>
        <v>0</v>
      </c>
      <c r="L15" s="2">
        <f>IF(Table13589[[#This Row],[Total]]&lt;&gt;"",RANK(Table13589[[#This Row],[Total]],Table13589[Total]),"")</f>
        <v>7</v>
      </c>
      <c r="M15" s="38" t="str">
        <f>IF(Table13589[[#This Row],[Name]]&gt;"",Table13589[[#This Row],[Name]],"")</f>
        <v/>
      </c>
      <c r="N15">
        <f>SUM(Table13589[[#This Row],[Class]:[Column3]])-Table13589[[#This Row],[Discard]]</f>
        <v>0</v>
      </c>
      <c r="O15" s="5">
        <f>RANK(Table13589[[#This Row],[Total2]],Table13589[Total2])</f>
        <v>7</v>
      </c>
    </row>
    <row r="16" spans="1:15">
      <c r="A16" s="33"/>
      <c r="B16" s="34"/>
      <c r="C16" s="34"/>
      <c r="D16" s="34"/>
      <c r="E16" s="34"/>
      <c r="F16" s="34"/>
      <c r="G16" s="34"/>
      <c r="J16" s="3">
        <f>IF(COUNT(Table13589[[#This Row],[Class]:[Column4]])&gt;1,MIN(Table13589[[#This Row],[Class]:[Column2]]),0)</f>
        <v>0</v>
      </c>
      <c r="K16" s="17">
        <f>SUM(Table13589[[#This Row],[Class]:[Column3]])-Table13589[[#This Row],[Discard]]*0.9999</f>
        <v>0</v>
      </c>
      <c r="L16" s="2">
        <f>IF(Table13589[[#This Row],[Total]]&lt;&gt;"",RANK(Table13589[[#This Row],[Total]],Table13589[Total]),"")</f>
        <v>7</v>
      </c>
      <c r="M16" s="38" t="str">
        <f>IF(Table13589[[#This Row],[Name]]&gt;"",Table13589[[#This Row],[Name]],"")</f>
        <v/>
      </c>
      <c r="N16">
        <f>SUM(Table13589[[#This Row],[Class]:[Column3]])-Table13589[[#This Row],[Discard]]</f>
        <v>0</v>
      </c>
      <c r="O16" s="5">
        <f>RANK(Table13589[[#This Row],[Total2]],Table13589[Total2])</f>
        <v>7</v>
      </c>
    </row>
    <row r="17" spans="1:15">
      <c r="A17" s="33"/>
      <c r="B17" s="34"/>
      <c r="C17" s="34"/>
      <c r="D17" s="34"/>
      <c r="E17" s="34"/>
      <c r="F17" s="34"/>
      <c r="G17" s="34"/>
      <c r="I17" s="2">
        <v>0</v>
      </c>
      <c r="J17" s="3">
        <f>IF(COUNT(Table13589[[#This Row],[Class]:[Column4]])&gt;1,MIN(Table13589[[#This Row],[Class]:[Column2]]),0)</f>
        <v>0</v>
      </c>
      <c r="K17" s="17">
        <f>SUM(Table13589[[#This Row],[Class]:[Column3]])-Table13589[[#This Row],[Discard]]*0.9999</f>
        <v>0</v>
      </c>
      <c r="L17" s="2">
        <f>IF(Table13589[[#This Row],[Total]]&lt;&gt;"",RANK(Table13589[[#This Row],[Total]],Table13589[Total]),"")</f>
        <v>7</v>
      </c>
      <c r="M17" s="38" t="str">
        <f>IF(Table13589[[#This Row],[Name]]&gt;"",Table13589[[#This Row],[Name]],"")</f>
        <v/>
      </c>
      <c r="N17">
        <f>SUM(Table13589[[#This Row],[Class]:[Column3]])-Table13589[[#This Row],[Discard]]</f>
        <v>0</v>
      </c>
      <c r="O17" s="5">
        <f>RANK(Table13589[[#This Row],[Total2]],Table13589[Total2])</f>
        <v>7</v>
      </c>
    </row>
    <row r="18" spans="1:15">
      <c r="A18" s="33"/>
      <c r="B18" s="34"/>
      <c r="C18" s="34"/>
      <c r="D18" s="34"/>
      <c r="E18" s="34"/>
      <c r="F18" s="34"/>
      <c r="G18" s="34"/>
      <c r="J18" s="3">
        <f>IF(COUNT(Table13589[[#This Row],[Class]:[Column4]])&gt;1,MIN(Table13589[[#This Row],[Class]:[Column2]]),0)</f>
        <v>0</v>
      </c>
      <c r="K18" s="17">
        <f>SUM(Table13589[[#This Row],[Class]:[Column3]])-Table13589[[#This Row],[Discard]]*0.9999</f>
        <v>0</v>
      </c>
      <c r="L18" s="2">
        <f>IF(Table13589[[#This Row],[Total]]&lt;&gt;"",RANK(Table13589[[#This Row],[Total]],Table13589[Total]),"")</f>
        <v>7</v>
      </c>
      <c r="M18" s="38" t="str">
        <f>IF(Table13589[[#This Row],[Name]]&gt;"",Table13589[[#This Row],[Name]],"")</f>
        <v/>
      </c>
      <c r="N18">
        <f>SUM(Table13589[[#This Row],[Class]:[Column3]])-Table13589[[#This Row],[Discard]]</f>
        <v>0</v>
      </c>
      <c r="O18" s="5">
        <f>RANK(Table13589[[#This Row],[Total2]],Table13589[Total2])</f>
        <v>7</v>
      </c>
    </row>
    <row r="19" spans="1:15">
      <c r="A19" s="33"/>
      <c r="B19" s="34"/>
      <c r="C19" s="34"/>
      <c r="D19" s="34"/>
      <c r="E19" s="34"/>
      <c r="F19" s="34"/>
      <c r="G19" s="34"/>
      <c r="J19" s="3">
        <f>IF(COUNT(Table13589[[#This Row],[Class]:[Column4]])&gt;1,MIN(Table13589[[#This Row],[Class]:[Column2]]),0)</f>
        <v>0</v>
      </c>
      <c r="K19" s="17">
        <f>SUM(Table13589[[#This Row],[Class]:[Column3]])-Table13589[[#This Row],[Discard]]*0.9999</f>
        <v>0</v>
      </c>
      <c r="L19" s="2">
        <f>IF(Table13589[[#This Row],[Total]]&lt;&gt;"",RANK(Table13589[[#This Row],[Total]],Table13589[Total]),"")</f>
        <v>7</v>
      </c>
      <c r="M19" s="38" t="str">
        <f>IF(Table13589[[#This Row],[Name]]&gt;"",Table13589[[#This Row],[Name]],"")</f>
        <v/>
      </c>
      <c r="N19">
        <f>SUM(Table13589[[#This Row],[Class]:[Column3]])-Table13589[[#This Row],[Discard]]</f>
        <v>0</v>
      </c>
      <c r="O19" s="5">
        <f>RANK(Table13589[[#This Row],[Total2]],Table13589[Total2])</f>
        <v>7</v>
      </c>
    </row>
    <row r="20" spans="1:15">
      <c r="A20" s="35"/>
      <c r="B20" s="36"/>
      <c r="C20" s="36"/>
      <c r="D20" s="36"/>
      <c r="E20" s="36"/>
      <c r="F20" s="36"/>
      <c r="G20" s="36"/>
      <c r="H20" s="10"/>
      <c r="I20" s="10">
        <v>0</v>
      </c>
      <c r="J20" s="3">
        <f>IF(COUNT(Table13589[[#This Row],[Class]:[Column4]])&gt;1,MIN(Table13589[[#This Row],[Class]:[Column2]]),0)</f>
        <v>0</v>
      </c>
      <c r="K20" s="17">
        <f>SUM(Table13589[[#This Row],[Class]:[Column3]])-Table13589[[#This Row],[Discard]]*0.9999</f>
        <v>0</v>
      </c>
      <c r="L20" s="10">
        <f>IF(Table13589[[#This Row],[Total]]&lt;&gt;"",RANK(Table13589[[#This Row],[Total]],Table13589[Total]),"")</f>
        <v>7</v>
      </c>
      <c r="M20" s="38" t="str">
        <f>IF(Table13589[[#This Row],[Name]]&gt;"",Table13589[[#This Row],[Name]],"")</f>
        <v/>
      </c>
      <c r="N20">
        <f>SUM(Table13589[[#This Row],[Class]:[Column3]])-Table13589[[#This Row],[Discard]]</f>
        <v>0</v>
      </c>
      <c r="O20" s="5">
        <f>RANK(Table13589[[#This Row],[Total2]],Table13589[Total2])</f>
        <v>7</v>
      </c>
    </row>
    <row r="21" spans="1:15">
      <c r="A21" s="33"/>
      <c r="B21" s="34"/>
      <c r="C21" s="34"/>
      <c r="D21" s="34"/>
      <c r="E21" s="34"/>
      <c r="F21" s="34"/>
      <c r="G21" s="34"/>
      <c r="J21" s="3">
        <f>IF(COUNT(Table13589[[#This Row],[Class]:[Column4]])&gt;1,MIN(Table13589[[#This Row],[Class]:[Column2]]),0)</f>
        <v>0</v>
      </c>
      <c r="K21" s="17">
        <f>SUM(Table13589[[#This Row],[Class]:[Column3]])-Table13589[[#This Row],[Discard]]*0.9999</f>
        <v>0</v>
      </c>
      <c r="L21" s="2">
        <f>IF(Table13589[[#This Row],[Total]]&lt;&gt;"",RANK(Table13589[[#This Row],[Total]],Table13589[Total]),"")</f>
        <v>7</v>
      </c>
      <c r="M21" s="38" t="str">
        <f>IF(Table13589[[#This Row],[Name]]&gt;"",Table13589[[#This Row],[Name]],"")</f>
        <v/>
      </c>
      <c r="N21">
        <f>SUM(Table13589[[#This Row],[Class]:[Column3]])-Table13589[[#This Row],[Discard]]</f>
        <v>0</v>
      </c>
      <c r="O21" s="5">
        <f>RANK(Table13589[[#This Row],[Total2]],Table13589[Total2])</f>
        <v>7</v>
      </c>
    </row>
    <row r="22" spans="1:15">
      <c r="A22" s="33"/>
      <c r="B22" s="34"/>
      <c r="C22" s="34"/>
      <c r="D22" s="34"/>
      <c r="E22" s="34"/>
      <c r="F22" s="34"/>
      <c r="G22" s="34"/>
      <c r="I22" s="2">
        <v>0</v>
      </c>
      <c r="J22" s="3">
        <f>IF(COUNT(Table13589[[#This Row],[Class]:[Column4]])&gt;1,MIN(Table13589[[#This Row],[Class]:[Column2]]),0)</f>
        <v>0</v>
      </c>
      <c r="K22" s="17">
        <f>SUM(Table13589[[#This Row],[Class]:[Column3]])-Table13589[[#This Row],[Discard]]*0.9999</f>
        <v>0</v>
      </c>
      <c r="L22" s="2">
        <f>IF(Table13589[[#This Row],[Total]]&lt;&gt;"",RANK(Table13589[[#This Row],[Total]],Table13589[Total]),"")</f>
        <v>7</v>
      </c>
      <c r="M22" s="38" t="str">
        <f>IF(Table13589[[#This Row],[Name]]&gt;"",Table13589[[#This Row],[Name]],"")</f>
        <v/>
      </c>
      <c r="N22">
        <f>SUM(Table13589[[#This Row],[Class]:[Column3]])-Table13589[[#This Row],[Discard]]</f>
        <v>0</v>
      </c>
      <c r="O22" s="5">
        <f>RANK(Table13589[[#This Row],[Total2]],Table13589[Total2])</f>
        <v>7</v>
      </c>
    </row>
    <row r="23" spans="1:15">
      <c r="A23" s="33"/>
      <c r="B23" s="34"/>
      <c r="C23" s="34"/>
      <c r="D23" s="34"/>
      <c r="E23" s="34"/>
      <c r="F23" s="34"/>
      <c r="G23" s="34"/>
      <c r="J23" s="3">
        <f>IF(COUNT(Table13589[[#This Row],[Class]:[Column4]])&gt;1,MIN(Table13589[[#This Row],[Class]:[Column2]]),0)</f>
        <v>0</v>
      </c>
      <c r="K23" s="17">
        <f>SUM(Table13589[[#This Row],[Class]:[Column3]])-Table13589[[#This Row],[Discard]]*0.9999</f>
        <v>0</v>
      </c>
      <c r="L23" s="2">
        <f>IF(Table13589[[#This Row],[Total]]&lt;&gt;"",RANK(Table13589[[#This Row],[Total]],Table13589[Total]),"")</f>
        <v>7</v>
      </c>
      <c r="M23" s="38" t="str">
        <f>IF(Table13589[[#This Row],[Name]]&gt;"",Table13589[[#This Row],[Name]],"")</f>
        <v/>
      </c>
      <c r="N23">
        <f>SUM(Table13589[[#This Row],[Class]:[Column3]])-Table13589[[#This Row],[Discard]]</f>
        <v>0</v>
      </c>
      <c r="O23" s="5">
        <f>RANK(Table13589[[#This Row],[Total2]],Table13589[Total2])</f>
        <v>7</v>
      </c>
    </row>
    <row r="24" spans="1:15">
      <c r="A24" s="33"/>
      <c r="B24" s="34"/>
      <c r="C24" s="34"/>
      <c r="D24" s="34"/>
      <c r="E24" s="34"/>
      <c r="F24" s="34"/>
      <c r="G24" s="34"/>
      <c r="J24" s="3">
        <f>IF(COUNT(Table13589[[#This Row],[Class]:[Column4]])&gt;1,MIN(Table13589[[#This Row],[Class]:[Column2]]),0)</f>
        <v>0</v>
      </c>
      <c r="K24" s="17">
        <f>SUM(Table13589[[#This Row],[Class]:[Column3]])-Table13589[[#This Row],[Discard]]*0.9999</f>
        <v>0</v>
      </c>
      <c r="L24" s="2">
        <f>IF(Table13589[[#This Row],[Total]]&lt;&gt;"",RANK(Table13589[[#This Row],[Total]],Table13589[Total]),"")</f>
        <v>7</v>
      </c>
      <c r="M24" s="38" t="str">
        <f>IF(Table13589[[#This Row],[Name]]&gt;"",Table13589[[#This Row],[Name]],"")</f>
        <v/>
      </c>
      <c r="N24">
        <f>SUM(Table13589[[#This Row],[Class]:[Column3]])-Table13589[[#This Row],[Discard]]</f>
        <v>0</v>
      </c>
      <c r="O24" s="5">
        <f>RANK(Table13589[[#This Row],[Total2]],Table13589[Total2])</f>
        <v>7</v>
      </c>
    </row>
    <row r="25" spans="1:15">
      <c r="A25" s="33"/>
      <c r="B25" s="34"/>
      <c r="C25" s="34"/>
      <c r="D25" s="34"/>
      <c r="E25" s="34"/>
      <c r="F25" s="34"/>
      <c r="G25" s="34"/>
      <c r="J25" s="3">
        <f>IF(COUNT(Table13589[[#This Row],[Class]:[Column4]])&gt;1,MIN(Table13589[[#This Row],[Class]:[Column2]]),0)</f>
        <v>0</v>
      </c>
      <c r="K25" s="17">
        <f>SUM(Table13589[[#This Row],[Class]:[Column3]])-Table13589[[#This Row],[Discard]]*0.9999</f>
        <v>0</v>
      </c>
      <c r="L25" s="2">
        <f>IF(Table13589[[#This Row],[Total]]&lt;&gt;"",RANK(Table13589[[#This Row],[Total]],Table13589[Total]),"")</f>
        <v>7</v>
      </c>
      <c r="M25" s="38" t="str">
        <f>IF(Table13589[[#This Row],[Name]]&gt;"",Table13589[[#This Row],[Name]],"")</f>
        <v/>
      </c>
      <c r="N25">
        <f>SUM(Table13589[[#This Row],[Class]:[Column3]])-Table13589[[#This Row],[Discard]]</f>
        <v>0</v>
      </c>
      <c r="O25" s="5">
        <f>RANK(Table13589[[#This Row],[Total2]],Table13589[Total2])</f>
        <v>7</v>
      </c>
    </row>
    <row r="26" spans="1:15">
      <c r="A26" s="33"/>
      <c r="B26" s="34"/>
      <c r="C26" s="34"/>
      <c r="D26" s="34"/>
      <c r="E26" s="34"/>
      <c r="F26" s="34"/>
      <c r="G26" s="34"/>
      <c r="J26" s="3">
        <f>IF(COUNT(Table13589[[#This Row],[Class]:[Column4]])&gt;1,MIN(Table13589[[#This Row],[Class]:[Column2]]),0)</f>
        <v>0</v>
      </c>
      <c r="K26" s="17">
        <f>SUM(Table13589[[#This Row],[Class]:[Column3]])-Table13589[[#This Row],[Discard]]*0.9999</f>
        <v>0</v>
      </c>
      <c r="L26" s="2">
        <f>IF(Table13589[[#This Row],[Total]]&lt;&gt;"",RANK(Table13589[[#This Row],[Total]],Table13589[Total]),"")</f>
        <v>7</v>
      </c>
      <c r="M26" s="38" t="str">
        <f>IF(Table13589[[#This Row],[Name]]&gt;"",Table13589[[#This Row],[Name]],"")</f>
        <v/>
      </c>
      <c r="N26">
        <f>SUM(Table13589[[#This Row],[Class]:[Column3]])-Table13589[[#This Row],[Discard]]</f>
        <v>0</v>
      </c>
      <c r="O26" s="5">
        <f>RANK(Table13589[[#This Row],[Total2]],Table13589[Total2])</f>
        <v>7</v>
      </c>
    </row>
    <row r="27" spans="1:15">
      <c r="A27" s="33"/>
      <c r="B27" s="34"/>
      <c r="C27" s="34"/>
      <c r="D27" s="34"/>
      <c r="E27" s="34"/>
      <c r="F27" s="34"/>
      <c r="G27" s="34"/>
      <c r="J27" s="3">
        <f>IF(COUNT(Table13589[[#This Row],[Class]:[Column4]])&gt;1,MIN(Table13589[[#This Row],[Class]:[Column2]]),0)</f>
        <v>0</v>
      </c>
      <c r="K27" s="17">
        <f>SUM(Table13589[[#This Row],[Class]:[Column3]])-Table13589[[#This Row],[Discard]]*0.9999</f>
        <v>0</v>
      </c>
      <c r="L27" s="2">
        <f>IF(Table13589[[#This Row],[Total]]&lt;&gt;"",RANK(Table13589[[#This Row],[Total]],Table13589[Total]),"")</f>
        <v>7</v>
      </c>
      <c r="M27" s="38" t="str">
        <f>IF(Table13589[[#This Row],[Name]]&gt;"",Table13589[[#This Row],[Name]],"")</f>
        <v/>
      </c>
      <c r="N27">
        <f>SUM(Table13589[[#This Row],[Class]:[Column3]])-Table13589[[#This Row],[Discard]]</f>
        <v>0</v>
      </c>
      <c r="O27" s="5">
        <f>RANK(Table13589[[#This Row],[Total2]],Table13589[Total2])</f>
        <v>7</v>
      </c>
    </row>
    <row r="28" spans="1:15">
      <c r="A28" s="33"/>
      <c r="B28" s="34"/>
      <c r="C28" s="34"/>
      <c r="D28" s="34"/>
      <c r="E28" s="34"/>
      <c r="F28" s="34"/>
      <c r="G28" s="34"/>
      <c r="J28" s="3">
        <f>IF(COUNT(Table13589[[#This Row],[Class]:[Column4]])&gt;1,MIN(Table13589[[#This Row],[Class]:[Column2]]),0)</f>
        <v>0</v>
      </c>
      <c r="K28" s="17">
        <f>SUM(Table13589[[#This Row],[Class]:[Column3]])-Table13589[[#This Row],[Discard]]*0.9999</f>
        <v>0</v>
      </c>
      <c r="L28" s="2">
        <f>IF(Table13589[[#This Row],[Total]]&lt;&gt;"",RANK(Table13589[[#This Row],[Total]],Table13589[Total]),"")</f>
        <v>7</v>
      </c>
      <c r="M28" s="38" t="str">
        <f>IF(Table13589[[#This Row],[Name]]&gt;"",Table13589[[#This Row],[Name]],"")</f>
        <v/>
      </c>
      <c r="N28">
        <f>SUM(Table13589[[#This Row],[Class]:[Column3]])-Table13589[[#This Row],[Discard]]</f>
        <v>0</v>
      </c>
      <c r="O28" s="5">
        <f>RANK(Table13589[[#This Row],[Total2]],Table13589[Total2])</f>
        <v>7</v>
      </c>
    </row>
    <row r="29" spans="1:15">
      <c r="A29" s="33"/>
      <c r="B29" s="34"/>
      <c r="C29" s="34"/>
      <c r="D29" s="34"/>
      <c r="E29" s="34"/>
      <c r="F29" s="34"/>
      <c r="G29" s="34"/>
      <c r="J29" s="3">
        <f>IF(COUNT(Table13589[[#This Row],[Class]:[Column4]])&gt;1,MIN(Table13589[[#This Row],[Class]:[Column2]]),0)</f>
        <v>0</v>
      </c>
      <c r="K29" s="17">
        <f>SUM(Table13589[[#This Row],[Class]:[Column3]])-Table13589[[#This Row],[Discard]]*0.9999</f>
        <v>0</v>
      </c>
      <c r="L29" s="2">
        <f>IF(Table13589[[#This Row],[Total]]&lt;&gt;"",RANK(Table13589[[#This Row],[Total]],Table13589[Total]),"")</f>
        <v>7</v>
      </c>
      <c r="M29" s="38" t="str">
        <f>IF(Table13589[[#This Row],[Name]]&gt;"",Table13589[[#This Row],[Name]],"")</f>
        <v/>
      </c>
      <c r="N29">
        <f>SUM(Table13589[[#This Row],[Class]:[Column3]])-Table13589[[#This Row],[Discard]]</f>
        <v>0</v>
      </c>
      <c r="O29" s="5">
        <f>RANK(Table13589[[#This Row],[Total2]],Table13589[Total2])</f>
        <v>7</v>
      </c>
    </row>
    <row r="30" spans="1:15">
      <c r="A30" s="33"/>
      <c r="B30" s="34"/>
      <c r="C30" s="34"/>
      <c r="D30" s="34"/>
      <c r="E30" s="34"/>
      <c r="F30" s="34"/>
      <c r="G30" s="34"/>
      <c r="J30" s="3">
        <f>IF(COUNT(Table13589[[#This Row],[Class]:[Column4]])&gt;1,MIN(Table13589[[#This Row],[Class]:[Column2]]),0)</f>
        <v>0</v>
      </c>
      <c r="K30" s="17">
        <f>SUM(Table13589[[#This Row],[Class]:[Column3]])-Table13589[[#This Row],[Discard]]*0.9999</f>
        <v>0</v>
      </c>
      <c r="L30" s="2">
        <f>IF(Table13589[[#This Row],[Total]]&lt;&gt;"",RANK(Table13589[[#This Row],[Total]],Table13589[Total]),"")</f>
        <v>7</v>
      </c>
      <c r="M30" s="38" t="str">
        <f>IF(Table13589[[#This Row],[Name]]&gt;"",Table13589[[#This Row],[Name]],"")</f>
        <v/>
      </c>
      <c r="N30">
        <f>SUM(Table13589[[#This Row],[Class]:[Column3]])-Table13589[[#This Row],[Discard]]</f>
        <v>0</v>
      </c>
      <c r="O30" s="5">
        <f>RANK(Table13589[[#This Row],[Total2]],Table13589[Total2])</f>
        <v>7</v>
      </c>
    </row>
    <row r="31" spans="1:15">
      <c r="A31" s="33"/>
      <c r="B31" s="34"/>
      <c r="C31" s="34"/>
      <c r="D31" s="34"/>
      <c r="E31" s="34"/>
      <c r="F31" s="34"/>
      <c r="G31" s="34"/>
      <c r="J31" s="3">
        <f>IF(COUNT(Table13589[[#This Row],[Class]:[Column4]])&gt;1,MIN(Table13589[[#This Row],[Class]:[Column2]]),0)</f>
        <v>0</v>
      </c>
      <c r="K31" s="17">
        <f>SUM(Table13589[[#This Row],[Class]:[Column3]])-Table13589[[#This Row],[Discard]]*0.9999</f>
        <v>0</v>
      </c>
      <c r="L31" s="2">
        <f>IF(Table13589[[#This Row],[Total]]&lt;&gt;"",RANK(Table13589[[#This Row],[Total]],Table13589[Total]),"")</f>
        <v>7</v>
      </c>
      <c r="M31" s="38" t="str">
        <f>IF(Table13589[[#This Row],[Name]]&gt;"",Table13589[[#This Row],[Name]],"")</f>
        <v/>
      </c>
      <c r="N31">
        <f>SUM(Table13589[[#This Row],[Class]:[Column3]])-Table13589[[#This Row],[Discard]]</f>
        <v>0</v>
      </c>
      <c r="O31" s="5">
        <f>RANK(Table13589[[#This Row],[Total2]],Table13589[Total2])</f>
        <v>7</v>
      </c>
    </row>
    <row r="32" spans="1:15">
      <c r="A32" s="33"/>
      <c r="B32" s="34"/>
      <c r="C32" s="34"/>
      <c r="D32" s="34"/>
      <c r="E32" s="34"/>
      <c r="F32" s="34"/>
      <c r="G32" s="34"/>
      <c r="J32" s="3">
        <f>IF(COUNT(Table13589[[#This Row],[Class]:[Column4]])&gt;1,MIN(Table13589[[#This Row],[Class]:[Column2]]),0)</f>
        <v>0</v>
      </c>
      <c r="K32" s="17">
        <f>SUM(Table13589[[#This Row],[Class]:[Column3]])-Table13589[[#This Row],[Discard]]*0.9999</f>
        <v>0</v>
      </c>
      <c r="L32" s="2">
        <f>IF(Table13589[[#This Row],[Total]]&lt;&gt;"",RANK(Table13589[[#This Row],[Total]],Table13589[Total]),"")</f>
        <v>7</v>
      </c>
      <c r="M32" s="38" t="str">
        <f>IF(Table13589[[#This Row],[Name]]&gt;"",Table13589[[#This Row],[Name]],"")</f>
        <v/>
      </c>
      <c r="N32">
        <f>SUM(Table13589[[#This Row],[Class]:[Column3]])-Table13589[[#This Row],[Discard]]</f>
        <v>0</v>
      </c>
      <c r="O32" s="5">
        <f>RANK(Table13589[[#This Row],[Total2]],Table13589[Total2])</f>
        <v>7</v>
      </c>
    </row>
    <row r="33" spans="1:15">
      <c r="A33" s="33"/>
      <c r="B33" s="34"/>
      <c r="C33" s="34"/>
      <c r="D33" s="34"/>
      <c r="E33" s="34"/>
      <c r="F33" s="34"/>
      <c r="G33" s="34"/>
      <c r="J33" s="3">
        <f>IF(COUNT(Table13589[[#This Row],[Class]:[Column4]])&gt;1,MIN(Table13589[[#This Row],[Class]:[Column2]]),0)</f>
        <v>0</v>
      </c>
      <c r="K33" s="17">
        <f>SUM(Table13589[[#This Row],[Class]:[Column3]])-Table13589[[#This Row],[Discard]]*0.9999</f>
        <v>0</v>
      </c>
      <c r="L33" s="2">
        <f>IF(Table13589[[#This Row],[Total]]&lt;&gt;"",RANK(Table13589[[#This Row],[Total]],Table13589[Total]),"")</f>
        <v>7</v>
      </c>
      <c r="M33" s="38" t="str">
        <f>IF(Table13589[[#This Row],[Name]]&gt;"",Table13589[[#This Row],[Name]],"")</f>
        <v/>
      </c>
      <c r="N33">
        <f>SUM(Table13589[[#This Row],[Class]:[Column3]])-Table13589[[#This Row],[Discard]]</f>
        <v>0</v>
      </c>
      <c r="O33" s="5">
        <f>RANK(Table13589[[#This Row],[Total2]],Table13589[Total2])</f>
        <v>7</v>
      </c>
    </row>
    <row r="34" spans="1:15">
      <c r="A34" s="33"/>
      <c r="B34" s="34"/>
      <c r="C34" s="34"/>
      <c r="D34" s="34"/>
      <c r="E34" s="34"/>
      <c r="F34" s="34"/>
      <c r="G34" s="34"/>
      <c r="J34" s="3">
        <f>IF(COUNT(Table13589[[#This Row],[Class]:[Column4]])&gt;1,MIN(Table13589[[#This Row],[Class]:[Column2]]),0)</f>
        <v>0</v>
      </c>
      <c r="K34" s="17">
        <f>SUM(Table13589[[#This Row],[Class]:[Column3]])-Table13589[[#This Row],[Discard]]*0.9999</f>
        <v>0</v>
      </c>
      <c r="L34" s="2">
        <f>IF(Table13589[[#This Row],[Total]]&lt;&gt;"",RANK(Table13589[[#This Row],[Total]],Table13589[Total]),"")</f>
        <v>7</v>
      </c>
      <c r="M34" s="38" t="str">
        <f>IF(Table13589[[#This Row],[Name]]&gt;"",Table13589[[#This Row],[Name]],"")</f>
        <v/>
      </c>
      <c r="N34">
        <f>SUM(Table13589[[#This Row],[Class]:[Column3]])-Table13589[[#This Row],[Discard]]</f>
        <v>0</v>
      </c>
      <c r="O34" s="5">
        <f>RANK(Table13589[[#This Row],[Total2]],Table13589[Total2])</f>
        <v>7</v>
      </c>
    </row>
    <row r="35" spans="1:15">
      <c r="A35" s="33"/>
      <c r="B35" s="34"/>
      <c r="C35" s="34"/>
      <c r="D35" s="34"/>
      <c r="E35" s="34"/>
      <c r="F35" s="34"/>
      <c r="G35" s="34"/>
      <c r="J35" s="3">
        <f>IF(COUNT(Table13589[[#This Row],[Class]:[Column4]])&gt;1,MIN(Table13589[[#This Row],[Class]:[Column2]]),0)</f>
        <v>0</v>
      </c>
      <c r="K35" s="17">
        <f>SUM(Table13589[[#This Row],[Class]:[Column3]])-Table13589[[#This Row],[Discard]]*0.9999</f>
        <v>0</v>
      </c>
      <c r="L35" s="2">
        <f>IF(Table13589[[#This Row],[Total]]&lt;&gt;"",RANK(Table13589[[#This Row],[Total]],Table13589[Total]),"")</f>
        <v>7</v>
      </c>
      <c r="M35" s="38" t="str">
        <f>IF(Table13589[[#This Row],[Name]]&gt;"",Table13589[[#This Row],[Name]],"")</f>
        <v/>
      </c>
      <c r="N35">
        <f>SUM(Table13589[[#This Row],[Class]:[Column3]])-Table13589[[#This Row],[Discard]]</f>
        <v>0</v>
      </c>
      <c r="O35" s="5">
        <f>RANK(Table13589[[#This Row],[Total2]],Table13589[Total2])</f>
        <v>7</v>
      </c>
    </row>
    <row r="36" spans="1:15">
      <c r="A36" s="33"/>
      <c r="B36" s="34"/>
      <c r="C36" s="34"/>
      <c r="D36" s="34"/>
      <c r="E36" s="34"/>
      <c r="F36" s="34"/>
      <c r="G36" s="34"/>
      <c r="J36" s="3">
        <f>IF(COUNT(Table13589[[#This Row],[Class]:[Column4]])&gt;1,MIN(Table13589[[#This Row],[Class]:[Column2]]),0)</f>
        <v>0</v>
      </c>
      <c r="K36" s="17">
        <f>SUM(Table13589[[#This Row],[Class]:[Column3]])-Table13589[[#This Row],[Discard]]*0.9999</f>
        <v>0</v>
      </c>
      <c r="L36" s="2">
        <f>IF(Table13589[[#This Row],[Total]]&lt;&gt;"",RANK(Table13589[[#This Row],[Total]],Table13589[Total]),"")</f>
        <v>7</v>
      </c>
      <c r="M36" s="38" t="str">
        <f>IF(Table13589[[#This Row],[Name]]&gt;"",Table13589[[#This Row],[Name]],"")</f>
        <v/>
      </c>
      <c r="N36">
        <f>SUM(Table13589[[#This Row],[Class]:[Column3]])-Table13589[[#This Row],[Discard]]</f>
        <v>0</v>
      </c>
      <c r="O36" s="5">
        <f>RANK(Table13589[[#This Row],[Total2]],Table13589[Total2])</f>
        <v>7</v>
      </c>
    </row>
    <row r="37" spans="1:15">
      <c r="A37" s="33"/>
      <c r="B37" s="34"/>
      <c r="C37" s="34"/>
      <c r="D37" s="34"/>
      <c r="E37" s="34"/>
      <c r="F37" s="34"/>
      <c r="G37" s="34"/>
      <c r="J37" s="3">
        <f>IF(COUNT(Table13589[[#This Row],[Class]:[Column4]])&gt;1,MIN(Table13589[[#This Row],[Class]:[Column2]]),0)</f>
        <v>0</v>
      </c>
      <c r="K37" s="17">
        <f>SUM(Table13589[[#This Row],[Class]:[Column3]])-Table13589[[#This Row],[Discard]]*0.9999</f>
        <v>0</v>
      </c>
      <c r="L37" s="2">
        <f>IF(Table13589[[#This Row],[Total]]&lt;&gt;"",RANK(Table13589[[#This Row],[Total]],Table13589[Total]),"")</f>
        <v>7</v>
      </c>
      <c r="M37" s="38" t="str">
        <f>IF(Table13589[[#This Row],[Name]]&gt;"",Table13589[[#This Row],[Name]],"")</f>
        <v/>
      </c>
      <c r="N37">
        <f>SUM(Table13589[[#This Row],[Class]:[Column3]])-Table13589[[#This Row],[Discard]]</f>
        <v>0</v>
      </c>
      <c r="O37" s="5">
        <f>RANK(Table13589[[#This Row],[Total2]],Table13589[Total2])</f>
        <v>7</v>
      </c>
    </row>
    <row r="38" spans="1:15">
      <c r="A38" s="33"/>
      <c r="B38" s="34"/>
      <c r="C38" s="34"/>
      <c r="D38" s="34"/>
      <c r="E38" s="34"/>
      <c r="F38" s="34"/>
      <c r="G38" s="34"/>
      <c r="J38" s="3">
        <f>IF(COUNT(Table13589[[#This Row],[Class]:[Column4]])&gt;1,MIN(Table13589[[#This Row],[Class]:[Column2]]),0)</f>
        <v>0</v>
      </c>
      <c r="K38" s="17">
        <f>SUM(Table13589[[#This Row],[Class]:[Column3]])-Table13589[[#This Row],[Discard]]*0.9999</f>
        <v>0</v>
      </c>
      <c r="L38" s="2">
        <f>IF(Table13589[[#This Row],[Total]]&lt;&gt;"",RANK(Table13589[[#This Row],[Total]],Table13589[Total]),"")</f>
        <v>7</v>
      </c>
      <c r="M38" s="38" t="str">
        <f>IF(Table13589[[#This Row],[Name]]&gt;"",Table13589[[#This Row],[Name]],"")</f>
        <v/>
      </c>
      <c r="N38">
        <f>SUM(Table13589[[#This Row],[Class]:[Column3]])-Table13589[[#This Row],[Discard]]</f>
        <v>0</v>
      </c>
      <c r="O38" s="5">
        <f>RANK(Table13589[[#This Row],[Total2]],Table13589[Total2])</f>
        <v>7</v>
      </c>
    </row>
    <row r="39" spans="1:15">
      <c r="A39" s="33"/>
      <c r="B39" s="34"/>
      <c r="C39" s="34"/>
      <c r="D39" s="34"/>
      <c r="E39" s="34"/>
      <c r="F39" s="34"/>
      <c r="G39" s="34"/>
      <c r="J39" s="3">
        <f>IF(COUNT(Table13589[[#This Row],[Class]:[Column4]])&gt;1,MIN(Table13589[[#This Row],[Class]:[Column2]]),0)</f>
        <v>0</v>
      </c>
      <c r="K39" s="17">
        <f>SUM(Table13589[[#This Row],[Class]:[Column3]])-Table13589[[#This Row],[Discard]]*0.9999</f>
        <v>0</v>
      </c>
      <c r="L39" s="2">
        <f>IF(Table13589[[#This Row],[Total]]&lt;&gt;"",RANK(Table13589[[#This Row],[Total]],Table13589[Total]),"")</f>
        <v>7</v>
      </c>
      <c r="M39" s="38" t="str">
        <f>IF(Table13589[[#This Row],[Name]]&gt;"",Table13589[[#This Row],[Name]],"")</f>
        <v/>
      </c>
      <c r="N39">
        <f>SUM(Table13589[[#This Row],[Class]:[Column3]])-Table13589[[#This Row],[Discard]]</f>
        <v>0</v>
      </c>
      <c r="O39" s="5">
        <f>RANK(Table13589[[#This Row],[Total2]],Table13589[Total2])</f>
        <v>7</v>
      </c>
    </row>
    <row r="40" spans="1:15">
      <c r="A40" s="33"/>
      <c r="B40" s="34"/>
      <c r="C40" s="34"/>
      <c r="D40" s="34"/>
      <c r="E40" s="34"/>
      <c r="F40" s="34"/>
      <c r="G40" s="34"/>
      <c r="J40" s="3">
        <f>IF(COUNT(Table13589[[#This Row],[Class]:[Column4]])&gt;1,MIN(Table13589[[#This Row],[Class]:[Column2]]),0)</f>
        <v>0</v>
      </c>
      <c r="K40" s="17">
        <f>SUM(Table13589[[#This Row],[Class]:[Column3]])-Table13589[[#This Row],[Discard]]*0.9999</f>
        <v>0</v>
      </c>
      <c r="L40" s="2">
        <f>IF(Table13589[[#This Row],[Total]]&lt;&gt;"",RANK(Table13589[[#This Row],[Total]],Table13589[Total]),"")</f>
        <v>7</v>
      </c>
      <c r="M40" s="38" t="str">
        <f>IF(Table13589[[#This Row],[Name]]&gt;"",Table13589[[#This Row],[Name]],"")</f>
        <v/>
      </c>
      <c r="N40">
        <f>SUM(Table13589[[#This Row],[Class]:[Column3]])-Table13589[[#This Row],[Discard]]</f>
        <v>0</v>
      </c>
      <c r="O40" s="5">
        <f>RANK(Table13589[[#This Row],[Total2]],Table13589[Total2])</f>
        <v>7</v>
      </c>
    </row>
    <row r="41" spans="1:15">
      <c r="A41" s="33"/>
      <c r="B41" s="34"/>
      <c r="C41" s="34"/>
      <c r="D41" s="34"/>
      <c r="E41" s="34"/>
      <c r="F41" s="34"/>
      <c r="G41" s="34"/>
      <c r="J41" s="3">
        <f>IF(COUNT(Table13589[[#This Row],[Class]:[Column4]])&gt;1,MIN(Table13589[[#This Row],[Class]:[Column2]]),0)</f>
        <v>0</v>
      </c>
      <c r="K41" s="17">
        <f>SUM(Table13589[[#This Row],[Class]:[Column3]])-Table13589[[#This Row],[Discard]]*0.9999</f>
        <v>0</v>
      </c>
      <c r="L41" s="2">
        <f>IF(Table13589[[#This Row],[Total]]&lt;&gt;"",RANK(Table13589[[#This Row],[Total]],Table13589[Total]),"")</f>
        <v>7</v>
      </c>
      <c r="M41" s="38" t="str">
        <f>IF(Table13589[[#This Row],[Name]]&gt;"",Table13589[[#This Row],[Name]],"")</f>
        <v/>
      </c>
      <c r="N41">
        <f>SUM(Table13589[[#This Row],[Class]:[Column3]])-Table13589[[#This Row],[Discard]]</f>
        <v>0</v>
      </c>
      <c r="O41" s="5">
        <f>RANK(Table13589[[#This Row],[Total2]],Table13589[Total2])</f>
        <v>7</v>
      </c>
    </row>
    <row r="42" spans="1:15">
      <c r="A42" s="33"/>
      <c r="B42" s="34"/>
      <c r="C42" s="34"/>
      <c r="D42" s="34"/>
      <c r="E42" s="34"/>
      <c r="F42" s="34"/>
      <c r="G42" s="34"/>
      <c r="J42" s="3">
        <f>IF(COUNT(Table13589[[#This Row],[Class]:[Column4]])&gt;1,MIN(Table13589[[#This Row],[Class]:[Column2]]),0)</f>
        <v>0</v>
      </c>
      <c r="K42" s="17">
        <f>SUM(Table13589[[#This Row],[Class]:[Column3]])-Table13589[[#This Row],[Discard]]*0.9999</f>
        <v>0</v>
      </c>
      <c r="L42" s="2">
        <f>IF(Table13589[[#This Row],[Total]]&lt;&gt;"",RANK(Table13589[[#This Row],[Total]],Table13589[Total]),"")</f>
        <v>7</v>
      </c>
      <c r="M42" s="38" t="str">
        <f>IF(Table13589[[#This Row],[Name]]&gt;"",Table13589[[#This Row],[Name]],"")</f>
        <v/>
      </c>
      <c r="N42">
        <f>SUM(Table13589[[#This Row],[Class]:[Column3]])-Table13589[[#This Row],[Discard]]</f>
        <v>0</v>
      </c>
      <c r="O42" s="5">
        <f>RANK(Table13589[[#This Row],[Total2]],Table13589[Total2])</f>
        <v>7</v>
      </c>
    </row>
    <row r="43" spans="1:15">
      <c r="A43" s="33"/>
      <c r="B43" s="34"/>
      <c r="C43" s="34"/>
      <c r="D43" s="34"/>
      <c r="E43" s="34"/>
      <c r="F43" s="34"/>
      <c r="G43" s="34"/>
      <c r="J43" s="3">
        <f>IF(COUNT(Table13589[[#This Row],[Class]:[Column4]])&gt;1,MIN(Table13589[[#This Row],[Class]:[Column2]]),0)</f>
        <v>0</v>
      </c>
      <c r="K43" s="17">
        <f>SUM(Table13589[[#This Row],[Class]:[Column3]])-Table13589[[#This Row],[Discard]]*0.9999</f>
        <v>0</v>
      </c>
      <c r="L43" s="2">
        <f>IF(Table13589[[#This Row],[Total]]&lt;&gt;"",RANK(Table13589[[#This Row],[Total]],Table13589[Total]),"")</f>
        <v>7</v>
      </c>
      <c r="M43" s="38" t="str">
        <f>IF(Table13589[[#This Row],[Name]]&gt;"",Table13589[[#This Row],[Name]],"")</f>
        <v/>
      </c>
      <c r="N43">
        <f>SUM(Table13589[[#This Row],[Class]:[Column3]])-Table13589[[#This Row],[Discard]]</f>
        <v>0</v>
      </c>
      <c r="O43" s="5">
        <f>RANK(Table13589[[#This Row],[Total2]],Table13589[Total2])</f>
        <v>7</v>
      </c>
    </row>
    <row r="44" spans="1:15">
      <c r="A44" s="33"/>
      <c r="B44" s="34"/>
      <c r="C44" s="34"/>
      <c r="D44" s="34"/>
      <c r="E44" s="34"/>
      <c r="F44" s="34"/>
      <c r="G44" s="34"/>
      <c r="J44" s="3">
        <f>IF(COUNT(Table13589[[#This Row],[Class]:[Column4]])&gt;1,MIN(Table13589[[#This Row],[Class]:[Column2]]),0)</f>
        <v>0</v>
      </c>
      <c r="K44" s="17">
        <f>SUM(Table13589[[#This Row],[Class]:[Column3]])-Table13589[[#This Row],[Discard]]*0.9999</f>
        <v>0</v>
      </c>
      <c r="L44" s="2">
        <f>IF(Table13589[[#This Row],[Total]]&lt;&gt;"",RANK(Table13589[[#This Row],[Total]],Table13589[Total]),"")</f>
        <v>7</v>
      </c>
      <c r="M44" s="38" t="str">
        <f>IF(Table13589[[#This Row],[Name]]&gt;"",Table13589[[#This Row],[Name]],"")</f>
        <v/>
      </c>
      <c r="N44">
        <f>SUM(Table13589[[#This Row],[Class]:[Column3]])-Table13589[[#This Row],[Discard]]</f>
        <v>0</v>
      </c>
      <c r="O44" s="5">
        <f>RANK(Table13589[[#This Row],[Total2]],Table13589[Total2])</f>
        <v>7</v>
      </c>
    </row>
    <row r="45" spans="1:15">
      <c r="A45" s="33"/>
      <c r="B45" s="34"/>
      <c r="C45" s="34"/>
      <c r="D45" s="34"/>
      <c r="E45" s="34"/>
      <c r="F45" s="34"/>
      <c r="G45" s="34"/>
      <c r="J45" s="3">
        <f>IF(COUNT(Table13589[[#This Row],[Class]:[Column4]])&gt;1,MIN(Table13589[[#This Row],[Class]:[Column2]]),0)</f>
        <v>0</v>
      </c>
      <c r="K45" s="17">
        <f>SUM(Table13589[[#This Row],[Class]:[Column3]])-Table13589[[#This Row],[Discard]]*0.9999</f>
        <v>0</v>
      </c>
      <c r="L45" s="2">
        <f>IF(Table13589[[#This Row],[Total]]&lt;&gt;"",RANK(Table13589[[#This Row],[Total]],Table13589[Total]),"")</f>
        <v>7</v>
      </c>
      <c r="M45" s="38" t="str">
        <f>IF(Table13589[[#This Row],[Name]]&gt;"",Table13589[[#This Row],[Name]],"")</f>
        <v/>
      </c>
      <c r="N45">
        <f>SUM(Table13589[[#This Row],[Class]:[Column3]])-Table13589[[#This Row],[Discard]]</f>
        <v>0</v>
      </c>
      <c r="O45" s="5">
        <f>RANK(Table13589[[#This Row],[Total2]],Table13589[Total2])</f>
        <v>7</v>
      </c>
    </row>
    <row r="46" spans="1:15">
      <c r="A46" s="33"/>
      <c r="B46" s="34"/>
      <c r="C46" s="34"/>
      <c r="D46" s="34"/>
      <c r="E46" s="34"/>
      <c r="F46" s="34"/>
      <c r="G46" s="34"/>
      <c r="J46" s="3">
        <f>IF(COUNT(Table13589[[#This Row],[Class]:[Column4]])&gt;1,MIN(Table13589[[#This Row],[Class]:[Column2]]),0)</f>
        <v>0</v>
      </c>
      <c r="K46" s="17">
        <f>SUM(Table13589[[#This Row],[Class]:[Column3]])-Table13589[[#This Row],[Discard]]*0.9999</f>
        <v>0</v>
      </c>
      <c r="L46" s="2">
        <f>IF(Table13589[[#This Row],[Total]]&lt;&gt;"",RANK(Table13589[[#This Row],[Total]],Table13589[Total]),"")</f>
        <v>7</v>
      </c>
      <c r="M46" s="38" t="str">
        <f>IF(Table13589[[#This Row],[Name]]&gt;"",Table13589[[#This Row],[Name]],"")</f>
        <v/>
      </c>
      <c r="N46">
        <f>SUM(Table13589[[#This Row],[Class]:[Column3]])-Table13589[[#This Row],[Discard]]</f>
        <v>0</v>
      </c>
      <c r="O46" s="5">
        <f>RANK(Table13589[[#This Row],[Total2]],Table13589[Total2])</f>
        <v>7</v>
      </c>
    </row>
    <row r="47" spans="1:15">
      <c r="A47" s="33"/>
      <c r="B47" s="34"/>
      <c r="C47" s="34"/>
      <c r="D47" s="34"/>
      <c r="E47" s="34"/>
      <c r="F47" s="34"/>
      <c r="G47" s="34"/>
      <c r="J47" s="3">
        <f>IF(COUNT(Table13589[[#This Row],[Class]:[Column4]])&gt;1,MIN(Table13589[[#This Row],[Class]:[Column2]]),0)</f>
        <v>0</v>
      </c>
      <c r="K47" s="17">
        <f>SUM(Table13589[[#This Row],[Class]:[Column3]])-Table13589[[#This Row],[Discard]]*0.9999</f>
        <v>0</v>
      </c>
      <c r="L47" s="2">
        <f>IF(Table13589[[#This Row],[Total]]&lt;&gt;"",RANK(Table13589[[#This Row],[Total]],Table13589[Total]),"")</f>
        <v>7</v>
      </c>
      <c r="M47" s="38" t="str">
        <f>IF(Table13589[[#This Row],[Name]]&gt;"",Table13589[[#This Row],[Name]],"")</f>
        <v/>
      </c>
      <c r="N47">
        <f>SUM(Table13589[[#This Row],[Class]:[Column3]])-Table13589[[#This Row],[Discard]]</f>
        <v>0</v>
      </c>
      <c r="O47" s="5">
        <f>RANK(Table13589[[#This Row],[Total2]],Table13589[Total2])</f>
        <v>7</v>
      </c>
    </row>
    <row r="48" spans="1:15">
      <c r="A48" s="33"/>
      <c r="B48" s="34"/>
      <c r="C48" s="34"/>
      <c r="D48" s="34"/>
      <c r="E48" s="34"/>
      <c r="F48" s="34"/>
      <c r="G48" s="34"/>
      <c r="J48" s="3">
        <f>IF(COUNT(Table13589[[#This Row],[Class]:[Column4]])&gt;1,MIN(Table13589[[#This Row],[Class]:[Column2]]),0)</f>
        <v>0</v>
      </c>
      <c r="K48" s="17">
        <f>SUM(Table13589[[#This Row],[Class]:[Column3]])-Table13589[[#This Row],[Discard]]*0.9999</f>
        <v>0</v>
      </c>
      <c r="L48" s="2">
        <f>IF(Table13589[[#This Row],[Total]]&lt;&gt;"",RANK(Table13589[[#This Row],[Total]],Table13589[Total]),"")</f>
        <v>7</v>
      </c>
      <c r="M48" s="38" t="str">
        <f>IF(Table13589[[#This Row],[Name]]&gt;"",Table13589[[#This Row],[Name]],"")</f>
        <v/>
      </c>
      <c r="N48">
        <f>SUM(Table13589[[#This Row],[Class]:[Column3]])-Table13589[[#This Row],[Discard]]</f>
        <v>0</v>
      </c>
      <c r="O48" s="5">
        <f>RANK(Table13589[[#This Row],[Total2]],Table13589[Total2])</f>
        <v>7</v>
      </c>
    </row>
    <row r="49" spans="1:15">
      <c r="A49" s="33"/>
      <c r="B49" s="34"/>
      <c r="C49" s="34"/>
      <c r="D49" s="34"/>
      <c r="E49" s="34"/>
      <c r="F49" s="34"/>
      <c r="G49" s="34"/>
      <c r="J49" s="3">
        <f>IF(COUNT(Table13589[[#This Row],[Class]:[Column4]])&gt;1,MIN(Table13589[[#This Row],[Class]:[Column2]]),0)</f>
        <v>0</v>
      </c>
      <c r="K49" s="17">
        <f>SUM(Table13589[[#This Row],[Class]:[Column3]])-Table13589[[#This Row],[Discard]]*0.9999</f>
        <v>0</v>
      </c>
      <c r="L49" s="2">
        <f>IF(Table13589[[#This Row],[Total]]&lt;&gt;"",RANK(Table13589[[#This Row],[Total]],Table13589[Total]),"")</f>
        <v>7</v>
      </c>
      <c r="M49" s="38" t="str">
        <f>IF(Table13589[[#This Row],[Name]]&gt;"",Table13589[[#This Row],[Name]],"")</f>
        <v/>
      </c>
      <c r="N49">
        <f>SUM(Table13589[[#This Row],[Class]:[Column3]])-Table13589[[#This Row],[Discard]]</f>
        <v>0</v>
      </c>
      <c r="O49" s="5">
        <f>RANK(Table13589[[#This Row],[Total2]],Table13589[Total2])</f>
        <v>7</v>
      </c>
    </row>
    <row r="50" spans="1:15">
      <c r="A50" s="33"/>
      <c r="B50" s="34"/>
      <c r="C50" s="34"/>
      <c r="D50" s="34"/>
      <c r="E50" s="34"/>
      <c r="F50" s="34"/>
      <c r="G50" s="34"/>
      <c r="J50" s="3">
        <f>IF(COUNT(Table13589[[#This Row],[Class]:[Column4]])&gt;1,MIN(Table13589[[#This Row],[Class]:[Column2]]),0)</f>
        <v>0</v>
      </c>
      <c r="K50" s="17">
        <f>SUM(Table13589[[#This Row],[Class]:[Column3]])-Table13589[[#This Row],[Discard]]*0.9999</f>
        <v>0</v>
      </c>
      <c r="L50" s="2">
        <f>IF(Table13589[[#This Row],[Total]]&lt;&gt;"",RANK(Table13589[[#This Row],[Total]],Table13589[Total]),"")</f>
        <v>7</v>
      </c>
      <c r="M50" s="38" t="str">
        <f>IF(Table13589[[#This Row],[Name]]&gt;"",Table13589[[#This Row],[Name]],"")</f>
        <v/>
      </c>
      <c r="N50">
        <f>SUM(Table13589[[#This Row],[Class]:[Column3]])-Table13589[[#This Row],[Discard]]</f>
        <v>0</v>
      </c>
      <c r="O50" s="5">
        <f>RANK(Table13589[[#This Row],[Total2]],Table13589[Total2])</f>
        <v>7</v>
      </c>
    </row>
    <row r="51" spans="1:15">
      <c r="A51" s="33"/>
      <c r="B51" s="34"/>
      <c r="C51" s="34"/>
      <c r="D51" s="34"/>
      <c r="E51" s="34"/>
      <c r="F51" s="34"/>
      <c r="G51" s="34"/>
      <c r="J51" s="3">
        <f>IF(COUNT(Table13589[[#This Row],[Class]:[Column4]])&gt;1,MIN(Table13589[[#This Row],[Class]:[Column2]]),0)</f>
        <v>0</v>
      </c>
      <c r="K51" s="17">
        <f>SUM(Table13589[[#This Row],[Class]:[Column3]])-Table13589[[#This Row],[Discard]]*0.9999</f>
        <v>0</v>
      </c>
      <c r="L51" s="2">
        <f>IF(Table13589[[#This Row],[Total]]&lt;&gt;"",RANK(Table13589[[#This Row],[Total]],Table13589[Total]),"")</f>
        <v>7</v>
      </c>
      <c r="M51" s="38" t="str">
        <f>IF(Table13589[[#This Row],[Name]]&gt;"",Table13589[[#This Row],[Name]],"")</f>
        <v/>
      </c>
      <c r="N51">
        <f>SUM(Table13589[[#This Row],[Class]:[Column3]])-Table13589[[#This Row],[Discard]]</f>
        <v>0</v>
      </c>
      <c r="O51" s="5">
        <f>RANK(Table13589[[#This Row],[Total2]],Table13589[Total2])</f>
        <v>7</v>
      </c>
    </row>
    <row r="52" spans="1:15">
      <c r="A52" s="33"/>
      <c r="B52" s="34"/>
      <c r="C52" s="34"/>
      <c r="D52" s="34"/>
      <c r="E52" s="34"/>
      <c r="F52" s="34"/>
      <c r="G52" s="34"/>
      <c r="J52" s="3">
        <f>IF(COUNT(Table13589[[#This Row],[Class]:[Column4]])&gt;1,MIN(Table13589[[#This Row],[Class]:[Column2]]),0)</f>
        <v>0</v>
      </c>
      <c r="K52" s="17">
        <f>SUM(Table13589[[#This Row],[Class]:[Column3]])-Table13589[[#This Row],[Discard]]*0.9999</f>
        <v>0</v>
      </c>
      <c r="L52" s="2">
        <f>IF(Table13589[[#This Row],[Total]]&lt;&gt;"",RANK(Table13589[[#This Row],[Total]],Table13589[Total]),"")</f>
        <v>7</v>
      </c>
      <c r="M52" s="38" t="str">
        <f>IF(Table13589[[#This Row],[Name]]&gt;"",Table13589[[#This Row],[Name]],"")</f>
        <v/>
      </c>
      <c r="N52">
        <f>SUM(Table13589[[#This Row],[Class]:[Column3]])-Table13589[[#This Row],[Discard]]</f>
        <v>0</v>
      </c>
      <c r="O52" s="5">
        <f>RANK(Table13589[[#This Row],[Total2]],Table13589[Total2])</f>
        <v>7</v>
      </c>
    </row>
    <row r="53" spans="1:15">
      <c r="A53" s="33"/>
      <c r="B53" s="34"/>
      <c r="C53" s="34"/>
      <c r="D53" s="34"/>
      <c r="E53" s="34"/>
      <c r="F53" s="34"/>
      <c r="G53" s="34"/>
      <c r="J53" s="3">
        <f>IF(COUNT(Table13589[[#This Row],[Class]:[Column4]])&gt;1,MIN(Table13589[[#This Row],[Class]:[Column2]]),0)</f>
        <v>0</v>
      </c>
      <c r="K53" s="17">
        <f>SUM(Table13589[[#This Row],[Class]:[Column3]])-Table13589[[#This Row],[Discard]]*0.9999</f>
        <v>0</v>
      </c>
      <c r="L53" s="2">
        <f>IF(Table13589[[#This Row],[Total]]&lt;&gt;"",RANK(Table13589[[#This Row],[Total]],Table13589[Total]),"")</f>
        <v>7</v>
      </c>
      <c r="M53" s="38" t="str">
        <f>IF(Table13589[[#This Row],[Name]]&gt;"",Table13589[[#This Row],[Name]],"")</f>
        <v/>
      </c>
      <c r="N53">
        <f>SUM(Table13589[[#This Row],[Class]:[Column3]])-Table13589[[#This Row],[Discard]]</f>
        <v>0</v>
      </c>
      <c r="O53" s="5">
        <f>RANK(Table13589[[#This Row],[Total2]],Table13589[Total2])</f>
        <v>7</v>
      </c>
    </row>
    <row r="54" spans="1:15">
      <c r="A54" s="33"/>
      <c r="B54" s="34"/>
      <c r="C54" s="34"/>
      <c r="D54" s="34"/>
      <c r="E54" s="34"/>
      <c r="F54" s="34"/>
      <c r="G54" s="34"/>
      <c r="J54" s="3">
        <f>IF(COUNT(Table13589[[#This Row],[Class]:[Column4]])&gt;1,MIN(Table13589[[#This Row],[Class]:[Column2]]),0)</f>
        <v>0</v>
      </c>
      <c r="K54" s="17">
        <f>SUM(Table13589[[#This Row],[Class]:[Column3]])-Table13589[[#This Row],[Discard]]*0.9999</f>
        <v>0</v>
      </c>
      <c r="L54" s="2">
        <f>IF(Table13589[[#This Row],[Total]]&lt;&gt;"",RANK(Table13589[[#This Row],[Total]],Table13589[Total]),"")</f>
        <v>7</v>
      </c>
      <c r="M54" s="38" t="str">
        <f>IF(Table13589[[#This Row],[Name]]&gt;"",Table13589[[#This Row],[Name]],"")</f>
        <v/>
      </c>
      <c r="N54">
        <f>SUM(Table13589[[#This Row],[Class]:[Column3]])-Table13589[[#This Row],[Discard]]</f>
        <v>0</v>
      </c>
      <c r="O54" s="5">
        <f>RANK(Table13589[[#This Row],[Total2]],Table13589[Total2])</f>
        <v>7</v>
      </c>
    </row>
    <row r="55" spans="1:15">
      <c r="A55" s="33"/>
      <c r="B55" s="34"/>
      <c r="C55" s="34"/>
      <c r="D55" s="34"/>
      <c r="E55" s="34"/>
      <c r="F55" s="34"/>
      <c r="G55" s="34"/>
      <c r="J55" s="3">
        <f>IF(COUNT(Table13589[[#This Row],[Class]:[Column4]])&gt;1,MIN(Table13589[[#This Row],[Class]:[Column2]]),0)</f>
        <v>0</v>
      </c>
      <c r="K55" s="17">
        <f>SUM(Table13589[[#This Row],[Class]:[Column3]])-Table13589[[#This Row],[Discard]]*0.9999</f>
        <v>0</v>
      </c>
      <c r="L55" s="2">
        <f>IF(Table13589[[#This Row],[Total]]&lt;&gt;"",RANK(Table13589[[#This Row],[Total]],Table13589[Total]),"")</f>
        <v>7</v>
      </c>
      <c r="M55" s="38" t="str">
        <f>IF(Table13589[[#This Row],[Name]]&gt;"",Table13589[[#This Row],[Name]],"")</f>
        <v/>
      </c>
      <c r="N55">
        <f>SUM(Table13589[[#This Row],[Class]:[Column3]])-Table13589[[#This Row],[Discard]]</f>
        <v>0</v>
      </c>
      <c r="O55" s="5">
        <f>RANK(Table13589[[#This Row],[Total2]],Table13589[Total2])</f>
        <v>7</v>
      </c>
    </row>
    <row r="56" spans="1:15">
      <c r="A56" s="33"/>
      <c r="B56" s="34"/>
      <c r="C56" s="34"/>
      <c r="D56" s="34"/>
      <c r="E56" s="34"/>
      <c r="F56" s="34"/>
      <c r="G56" s="34"/>
      <c r="J56" s="3">
        <f>IF(COUNT(Table13589[[#This Row],[Class]:[Column4]])&gt;1,MIN(Table13589[[#This Row],[Class]:[Column2]]),0)</f>
        <v>0</v>
      </c>
      <c r="K56" s="17">
        <f>SUM(Table13589[[#This Row],[Class]:[Column3]])-Table13589[[#This Row],[Discard]]*0.9999</f>
        <v>0</v>
      </c>
      <c r="L56" s="2">
        <f>IF(Table13589[[#This Row],[Total]]&lt;&gt;"",RANK(Table13589[[#This Row],[Total]],Table13589[Total]),"")</f>
        <v>7</v>
      </c>
      <c r="M56" s="38" t="str">
        <f>IF(Table13589[[#This Row],[Name]]&gt;"",Table13589[[#This Row],[Name]],"")</f>
        <v/>
      </c>
      <c r="N56">
        <f>SUM(Table13589[[#This Row],[Class]:[Column3]])-Table13589[[#This Row],[Discard]]</f>
        <v>0</v>
      </c>
      <c r="O56" s="5">
        <f>RANK(Table13589[[#This Row],[Total2]],Table13589[Total2])</f>
        <v>7</v>
      </c>
    </row>
    <row r="57" spans="1:15">
      <c r="A57" s="33"/>
      <c r="B57" s="34"/>
      <c r="C57" s="34"/>
      <c r="D57" s="34"/>
      <c r="E57" s="34"/>
      <c r="F57" s="34"/>
      <c r="G57" s="34"/>
      <c r="J57" s="3">
        <f>IF(COUNT(Table13589[[#This Row],[Class]:[Column4]])&gt;1,MIN(Table13589[[#This Row],[Class]:[Column2]]),0)</f>
        <v>0</v>
      </c>
      <c r="K57" s="17">
        <f>SUM(Table13589[[#This Row],[Class]:[Column3]])-Table13589[[#This Row],[Discard]]*0.9999</f>
        <v>0</v>
      </c>
      <c r="L57" s="2">
        <f>IF(Table13589[[#This Row],[Total]]&lt;&gt;"",RANK(Table13589[[#This Row],[Total]],Table13589[Total]),"")</f>
        <v>7</v>
      </c>
      <c r="M57" s="38" t="str">
        <f>IF(Table13589[[#This Row],[Name]]&gt;"",Table13589[[#This Row],[Name]],"")</f>
        <v/>
      </c>
      <c r="N57">
        <f>SUM(Table13589[[#This Row],[Class]:[Column3]])-Table13589[[#This Row],[Discard]]</f>
        <v>0</v>
      </c>
      <c r="O57" s="5">
        <f>RANK(Table13589[[#This Row],[Total2]],Table13589[Total2])</f>
        <v>7</v>
      </c>
    </row>
    <row r="58" spans="1:15">
      <c r="A58" s="33"/>
      <c r="B58" s="34"/>
      <c r="C58" s="34"/>
      <c r="D58" s="34"/>
      <c r="E58" s="34"/>
      <c r="F58" s="34"/>
      <c r="G58" s="34"/>
      <c r="J58" s="3">
        <f>IF(COUNT(Table13589[[#This Row],[Class]:[Column4]])&gt;1,MIN(Table13589[[#This Row],[Class]:[Column2]]),0)</f>
        <v>0</v>
      </c>
      <c r="K58" s="17">
        <f>SUM(Table13589[[#This Row],[Class]:[Column3]])-Table13589[[#This Row],[Discard]]*0.9999</f>
        <v>0</v>
      </c>
      <c r="L58" s="2">
        <f>IF(Table13589[[#This Row],[Total]]&lt;&gt;"",RANK(Table13589[[#This Row],[Total]],Table13589[Total]),"")</f>
        <v>7</v>
      </c>
      <c r="M58" s="38" t="str">
        <f>IF(Table13589[[#This Row],[Name]]&gt;"",Table13589[[#This Row],[Name]],"")</f>
        <v/>
      </c>
      <c r="N58">
        <f>SUM(Table13589[[#This Row],[Class]:[Column3]])-Table13589[[#This Row],[Discard]]</f>
        <v>0</v>
      </c>
      <c r="O58" s="5">
        <f>RANK(Table13589[[#This Row],[Total2]],Table13589[Total2])</f>
        <v>7</v>
      </c>
    </row>
    <row r="59" spans="1:15">
      <c r="A59" s="33"/>
      <c r="B59" s="34"/>
      <c r="C59" s="34"/>
      <c r="D59" s="34"/>
      <c r="E59" s="34"/>
      <c r="F59" s="34"/>
      <c r="G59" s="34"/>
      <c r="J59" s="3">
        <f>IF(COUNT(Table13589[[#This Row],[Class]:[Column4]])&gt;1,MIN(Table13589[[#This Row],[Class]:[Column2]]),0)</f>
        <v>0</v>
      </c>
      <c r="K59" s="17">
        <f>SUM(Table13589[[#This Row],[Class]:[Column3]])-Table13589[[#This Row],[Discard]]*0.9999</f>
        <v>0</v>
      </c>
      <c r="L59" s="2">
        <f>IF(Table13589[[#This Row],[Total]]&lt;&gt;"",RANK(Table13589[[#This Row],[Total]],Table13589[Total]),"")</f>
        <v>7</v>
      </c>
      <c r="M59" s="38" t="str">
        <f>IF(Table13589[[#This Row],[Name]]&gt;"",Table13589[[#This Row],[Name]],"")</f>
        <v/>
      </c>
      <c r="N59">
        <f>SUM(Table13589[[#This Row],[Class]:[Column3]])-Table13589[[#This Row],[Discard]]</f>
        <v>0</v>
      </c>
      <c r="O59" s="5">
        <f>RANK(Table13589[[#This Row],[Total2]],Table13589[Total2])</f>
        <v>7</v>
      </c>
    </row>
    <row r="60" spans="1:15">
      <c r="A60" s="33"/>
      <c r="B60" s="34"/>
      <c r="C60" s="34"/>
      <c r="D60" s="34"/>
      <c r="E60" s="34"/>
      <c r="F60" s="34"/>
      <c r="G60" s="34"/>
      <c r="J60" s="3">
        <f>IF(COUNT(Table13589[[#This Row],[Class]:[Column4]])&gt;1,MIN(Table13589[[#This Row],[Class]:[Column2]]),0)</f>
        <v>0</v>
      </c>
      <c r="K60" s="17">
        <f>SUM(Table13589[[#This Row],[Class]:[Column3]])-Table13589[[#This Row],[Discard]]*0.9999</f>
        <v>0</v>
      </c>
      <c r="L60" s="2">
        <f>IF(Table13589[[#This Row],[Total]]&lt;&gt;"",RANK(Table13589[[#This Row],[Total]],Table13589[Total]),"")</f>
        <v>7</v>
      </c>
      <c r="M60" s="38" t="str">
        <f>IF(Table13589[[#This Row],[Name]]&gt;"",Table13589[[#This Row],[Name]],"")</f>
        <v/>
      </c>
      <c r="N60">
        <f>SUM(Table13589[[#This Row],[Class]:[Column3]])-Table13589[[#This Row],[Discard]]</f>
        <v>0</v>
      </c>
      <c r="O60" s="5">
        <f>RANK(Table13589[[#This Row],[Total2]],Table13589[Total2])</f>
        <v>7</v>
      </c>
    </row>
    <row r="61" spans="1:15">
      <c r="A61" s="33"/>
      <c r="B61" s="34"/>
      <c r="C61" s="34"/>
      <c r="D61" s="34"/>
      <c r="E61" s="34"/>
      <c r="F61" s="34"/>
      <c r="G61" s="34"/>
      <c r="J61" s="3">
        <f>IF(COUNT(Table13589[[#This Row],[Class]:[Column4]])&gt;1,MIN(Table13589[[#This Row],[Class]:[Column2]]),0)</f>
        <v>0</v>
      </c>
      <c r="K61" s="17">
        <f>SUM(Table13589[[#This Row],[Class]:[Column3]])-Table13589[[#This Row],[Discard]]*0.9999</f>
        <v>0</v>
      </c>
      <c r="L61" s="2">
        <f>IF(Table13589[[#This Row],[Total]]&lt;&gt;"",RANK(Table13589[[#This Row],[Total]],Table13589[Total]),"")</f>
        <v>7</v>
      </c>
      <c r="M61" s="38" t="str">
        <f>IF(Table13589[[#This Row],[Name]]&gt;"",Table13589[[#This Row],[Name]],"")</f>
        <v/>
      </c>
      <c r="N61">
        <f>SUM(Table13589[[#This Row],[Class]:[Column3]])-Table13589[[#This Row],[Discard]]</f>
        <v>0</v>
      </c>
      <c r="O61" s="5">
        <f>RANK(Table13589[[#This Row],[Total2]],Table13589[Total2])</f>
        <v>7</v>
      </c>
    </row>
    <row r="62" spans="1:15">
      <c r="A62" s="33"/>
      <c r="B62" s="34"/>
      <c r="C62" s="34"/>
      <c r="D62" s="34"/>
      <c r="E62" s="34"/>
      <c r="F62" s="34"/>
      <c r="G62" s="34"/>
      <c r="J62" s="3">
        <f>IF(COUNT(Table13589[[#This Row],[Class]:[Column4]])&gt;1,MIN(Table13589[[#This Row],[Class]:[Column2]]),0)</f>
        <v>0</v>
      </c>
      <c r="K62" s="17">
        <f>SUM(Table13589[[#This Row],[Class]:[Column3]])-Table13589[[#This Row],[Discard]]*0.9999</f>
        <v>0</v>
      </c>
      <c r="L62" s="2">
        <f>IF(Table13589[[#This Row],[Total]]&lt;&gt;"",RANK(Table13589[[#This Row],[Total]],Table13589[Total]),"")</f>
        <v>7</v>
      </c>
      <c r="M62" s="38" t="str">
        <f>IF(Table13589[[#This Row],[Name]]&gt;"",Table13589[[#This Row],[Name]],"")</f>
        <v/>
      </c>
      <c r="N62">
        <f>SUM(Table13589[[#This Row],[Class]:[Column3]])-Table13589[[#This Row],[Discard]]</f>
        <v>0</v>
      </c>
      <c r="O62" s="5">
        <f>RANK(Table13589[[#This Row],[Total2]],Table13589[Total2])</f>
        <v>7</v>
      </c>
    </row>
    <row r="63" spans="1:15">
      <c r="A63" s="33"/>
      <c r="B63" s="34"/>
      <c r="C63" s="34"/>
      <c r="D63" s="34"/>
      <c r="E63" s="34"/>
      <c r="F63" s="34"/>
      <c r="G63" s="34"/>
      <c r="J63" s="3">
        <f>IF(COUNT(Table13589[[#This Row],[Class]:[Column4]])&gt;1,MIN(Table13589[[#This Row],[Class]:[Column2]]),0)</f>
        <v>0</v>
      </c>
      <c r="K63" s="17">
        <f>SUM(Table13589[[#This Row],[Class]:[Column3]])-Table13589[[#This Row],[Discard]]*0.9999</f>
        <v>0</v>
      </c>
      <c r="L63" s="2">
        <f>IF(Table13589[[#This Row],[Total]]&lt;&gt;"",RANK(Table13589[[#This Row],[Total]],Table13589[Total]),"")</f>
        <v>7</v>
      </c>
      <c r="M63" s="38" t="str">
        <f>IF(Table13589[[#This Row],[Name]]&gt;"",Table13589[[#This Row],[Name]],"")</f>
        <v/>
      </c>
      <c r="N63">
        <f>SUM(Table13589[[#This Row],[Class]:[Column3]])-Table13589[[#This Row],[Discard]]</f>
        <v>0</v>
      </c>
      <c r="O63" s="5">
        <f>RANK(Table13589[[#This Row],[Total2]],Table13589[Total2])</f>
        <v>7</v>
      </c>
    </row>
    <row r="64" spans="1:15">
      <c r="A64" s="33"/>
      <c r="B64" s="34"/>
      <c r="C64" s="34"/>
      <c r="D64" s="34"/>
      <c r="E64" s="34"/>
      <c r="F64" s="34"/>
      <c r="G64" s="34"/>
      <c r="J64" s="3">
        <f>IF(COUNT(Table13589[[#This Row],[Class]:[Column4]])&gt;1,MIN(Table13589[[#This Row],[Class]:[Column2]]),0)</f>
        <v>0</v>
      </c>
      <c r="K64" s="17">
        <f>SUM(Table13589[[#This Row],[Class]:[Column3]])-Table13589[[#This Row],[Discard]]*0.9999</f>
        <v>0</v>
      </c>
      <c r="L64" s="2">
        <f>IF(Table13589[[#This Row],[Total]]&lt;&gt;"",RANK(Table13589[[#This Row],[Total]],Table13589[Total]),"")</f>
        <v>7</v>
      </c>
      <c r="M64" s="38" t="str">
        <f>IF(Table13589[[#This Row],[Name]]&gt;"",Table13589[[#This Row],[Name]],"")</f>
        <v/>
      </c>
      <c r="N64">
        <f>SUM(Table13589[[#This Row],[Class]:[Column3]])-Table13589[[#This Row],[Discard]]</f>
        <v>0</v>
      </c>
      <c r="O64" s="5">
        <f>RANK(Table13589[[#This Row],[Total2]],Table13589[Total2])</f>
        <v>7</v>
      </c>
    </row>
    <row r="65" spans="1:15">
      <c r="A65" s="33"/>
      <c r="B65" s="34"/>
      <c r="C65" s="34"/>
      <c r="D65" s="34"/>
      <c r="E65" s="34"/>
      <c r="F65" s="34"/>
      <c r="G65" s="34"/>
      <c r="J65" s="3">
        <f>IF(COUNT(Table13589[[#This Row],[Class]:[Column4]])&gt;1,MIN(Table13589[[#This Row],[Class]:[Column2]]),0)</f>
        <v>0</v>
      </c>
      <c r="K65" s="17">
        <f>SUM(Table13589[[#This Row],[Class]:[Column3]])-Table13589[[#This Row],[Discard]]*0.9999</f>
        <v>0</v>
      </c>
      <c r="L65" s="2">
        <f>IF(Table13589[[#This Row],[Total]]&lt;&gt;"",RANK(Table13589[[#This Row],[Total]],Table13589[Total]),"")</f>
        <v>7</v>
      </c>
      <c r="M65" s="38" t="str">
        <f>IF(Table13589[[#This Row],[Name]]&gt;"",Table13589[[#This Row],[Name]],"")</f>
        <v/>
      </c>
      <c r="N65">
        <f>SUM(Table13589[[#This Row],[Class]:[Column3]])-Table13589[[#This Row],[Discard]]</f>
        <v>0</v>
      </c>
      <c r="O65" s="5">
        <f>RANK(Table13589[[#This Row],[Total2]],Table13589[Total2])</f>
        <v>7</v>
      </c>
    </row>
    <row r="66" spans="1:15">
      <c r="A66" s="33"/>
      <c r="B66" s="34"/>
      <c r="C66" s="34"/>
      <c r="D66" s="34"/>
      <c r="E66" s="34"/>
      <c r="F66" s="34"/>
      <c r="G66" s="34"/>
      <c r="J66" s="3">
        <f>IF(COUNT(Table13589[[#This Row],[Class]:[Column4]])&gt;1,MIN(Table13589[[#This Row],[Class]:[Column2]]),0)</f>
        <v>0</v>
      </c>
      <c r="K66" s="17">
        <f>SUM(Table13589[[#This Row],[Class]:[Column3]])-Table13589[[#This Row],[Discard]]*0.9999</f>
        <v>0</v>
      </c>
      <c r="L66" s="2">
        <f>IF(Table13589[[#This Row],[Total]]&lt;&gt;"",RANK(Table13589[[#This Row],[Total]],Table13589[Total]),"")</f>
        <v>7</v>
      </c>
      <c r="M66" s="38" t="str">
        <f>IF(Table13589[[#This Row],[Name]]&gt;"",Table13589[[#This Row],[Name]],"")</f>
        <v/>
      </c>
      <c r="N66">
        <f>SUM(Table13589[[#This Row],[Class]:[Column3]])-Table13589[[#This Row],[Discard]]</f>
        <v>0</v>
      </c>
      <c r="O66" s="5">
        <f>RANK(Table13589[[#This Row],[Total2]],Table13589[Total2])</f>
        <v>7</v>
      </c>
    </row>
    <row r="67" spans="1:15">
      <c r="A67" s="33"/>
      <c r="B67" s="34"/>
      <c r="C67" s="34"/>
      <c r="D67" s="34"/>
      <c r="E67" s="34"/>
      <c r="F67" s="34"/>
      <c r="G67" s="34"/>
      <c r="J67" s="3">
        <f>IF(COUNT(Table13589[[#This Row],[Class]:[Column4]])&gt;1,MIN(Table13589[[#This Row],[Class]:[Column2]]),0)</f>
        <v>0</v>
      </c>
      <c r="K67" s="17">
        <f>SUM(Table13589[[#This Row],[Class]:[Column3]])-Table13589[[#This Row],[Discard]]*0.9999</f>
        <v>0</v>
      </c>
      <c r="L67" s="2">
        <f>IF(Table13589[[#This Row],[Total]]&lt;&gt;"",RANK(Table13589[[#This Row],[Total]],Table13589[Total]),"")</f>
        <v>7</v>
      </c>
      <c r="M67" s="38" t="str">
        <f>IF(Table13589[[#This Row],[Name]]&gt;"",Table13589[[#This Row],[Name]],"")</f>
        <v/>
      </c>
      <c r="N67">
        <f>SUM(Table13589[[#This Row],[Class]:[Column3]])-Table13589[[#This Row],[Discard]]</f>
        <v>0</v>
      </c>
      <c r="O67" s="5">
        <f>RANK(Table13589[[#This Row],[Total2]],Table13589[Total2])</f>
        <v>7</v>
      </c>
    </row>
    <row r="68" spans="1:15">
      <c r="A68" s="33"/>
      <c r="B68" s="34"/>
      <c r="C68" s="34"/>
      <c r="D68" s="34"/>
      <c r="E68" s="34"/>
      <c r="F68" s="34"/>
      <c r="G68" s="34"/>
      <c r="J68" s="3">
        <f>IF(COUNT(Table13589[[#This Row],[Class]:[Column4]])&gt;1,MIN(Table13589[[#This Row],[Class]:[Column2]]),0)</f>
        <v>0</v>
      </c>
      <c r="K68" s="17">
        <f>SUM(Table13589[[#This Row],[Class]:[Column3]])-Table13589[[#This Row],[Discard]]*0.9999</f>
        <v>0</v>
      </c>
      <c r="L68" s="2">
        <f>IF(Table13589[[#This Row],[Total]]&lt;&gt;"",RANK(Table13589[[#This Row],[Total]],Table13589[Total]),"")</f>
        <v>7</v>
      </c>
      <c r="M68" s="38" t="str">
        <f>IF(Table13589[[#This Row],[Name]]&gt;"",Table13589[[#This Row],[Name]],"")</f>
        <v/>
      </c>
      <c r="N68">
        <f>SUM(Table13589[[#This Row],[Class]:[Column3]])-Table13589[[#This Row],[Discard]]</f>
        <v>0</v>
      </c>
      <c r="O68" s="5">
        <f>RANK(Table13589[[#This Row],[Total2]],Table13589[Total2])</f>
        <v>7</v>
      </c>
    </row>
    <row r="69" spans="1:15">
      <c r="A69" s="33"/>
      <c r="B69" s="34"/>
      <c r="C69" s="34"/>
      <c r="D69" s="34"/>
      <c r="E69" s="34"/>
      <c r="F69" s="34"/>
      <c r="G69" s="34"/>
      <c r="J69" s="3">
        <f>IF(COUNT(Table13589[[#This Row],[Class]:[Column4]])&gt;1,MIN(Table13589[[#This Row],[Class]:[Column2]]),0)</f>
        <v>0</v>
      </c>
      <c r="K69" s="17">
        <f>SUM(Table13589[[#This Row],[Class]:[Column3]])-Table13589[[#This Row],[Discard]]*0.9999</f>
        <v>0</v>
      </c>
      <c r="L69" s="2">
        <f>IF(Table13589[[#This Row],[Total]]&lt;&gt;"",RANK(Table13589[[#This Row],[Total]],Table13589[Total]),"")</f>
        <v>7</v>
      </c>
      <c r="M69" s="38" t="str">
        <f>IF(Table13589[[#This Row],[Name]]&gt;"",Table13589[[#This Row],[Name]],"")</f>
        <v/>
      </c>
      <c r="N69">
        <f>SUM(Table13589[[#This Row],[Class]:[Column3]])-Table13589[[#This Row],[Discard]]</f>
        <v>0</v>
      </c>
      <c r="O69" s="5">
        <f>RANK(Table13589[[#This Row],[Total2]],Table13589[Total2])</f>
        <v>7</v>
      </c>
    </row>
    <row r="70" spans="10:15">
      <c r="J70" s="3">
        <f>IF(COUNT(Table13589[[#This Row],[Class]:[Column4]])&gt;1,MIN(Table13589[[#This Row],[Class]:[Column2]]),0)</f>
        <v>0</v>
      </c>
      <c r="K70" s="17">
        <f>SUM(Table13589[[#This Row],[Class]:[Column3]])-Table13589[[#This Row],[Discard]]*0.9999</f>
        <v>0</v>
      </c>
      <c r="L70" s="2">
        <f>IF(Table13589[[#This Row],[Total]]&lt;&gt;"",RANK(Table13589[[#This Row],[Total]],Table13589[Total]),"")</f>
        <v>7</v>
      </c>
      <c r="M70" s="38" t="str">
        <f>IF(Table13589[[#This Row],[Name]]&gt;"",Table13589[[#This Row],[Name]],"")</f>
        <v/>
      </c>
      <c r="N70">
        <f>SUM(Table13589[[#This Row],[Class]:[Column3]])-Table13589[[#This Row],[Discard]]</f>
        <v>0</v>
      </c>
      <c r="O70" s="5">
        <f>RANK(Table13589[[#This Row],[Total2]],Table13589[Total2])</f>
        <v>7</v>
      </c>
    </row>
    <row r="71" spans="10:15">
      <c r="J71" s="3">
        <f>IF(COUNT(Table13589[[#This Row],[Class]:[Column4]])&gt;1,MIN(Table13589[[#This Row],[Class]:[Column2]]),0)</f>
        <v>0</v>
      </c>
      <c r="K71" s="17">
        <f>SUM(Table13589[[#This Row],[Class]:[Column3]])-Table13589[[#This Row],[Discard]]*0.9999</f>
        <v>0</v>
      </c>
      <c r="L71" s="2">
        <f>IF(Table13589[[#This Row],[Total]]&lt;&gt;"",RANK(Table13589[[#This Row],[Total]],Table13589[Total]),"")</f>
        <v>7</v>
      </c>
      <c r="M71" s="38" t="str">
        <f>IF(Table13589[[#This Row],[Name]]&gt;"",Table13589[[#This Row],[Name]],"")</f>
        <v/>
      </c>
      <c r="N71">
        <f>SUM(Table13589[[#This Row],[Class]:[Column3]])-Table13589[[#This Row],[Discard]]</f>
        <v>0</v>
      </c>
      <c r="O71" s="5">
        <f>RANK(Table13589[[#This Row],[Total2]],Table13589[Total2])</f>
        <v>7</v>
      </c>
    </row>
    <row r="72" spans="10:15">
      <c r="J72" s="3">
        <f>IF(COUNT(Table13589[[#This Row],[Class]:[Column4]])&gt;1,MIN(Table13589[[#This Row],[Class]:[Column2]]),0)</f>
        <v>0</v>
      </c>
      <c r="K72" s="17">
        <f>SUM(Table13589[[#This Row],[Class]:[Column3]])-Table13589[[#This Row],[Discard]]*0.9999</f>
        <v>0</v>
      </c>
      <c r="L72" s="2">
        <f>IF(Table13589[[#This Row],[Total]]&lt;&gt;"",RANK(Table13589[[#This Row],[Total]],Table13589[Total]),"")</f>
        <v>7</v>
      </c>
      <c r="M72" s="38" t="str">
        <f>IF(Table13589[[#This Row],[Name]]&gt;"",Table13589[[#This Row],[Name]],"")</f>
        <v/>
      </c>
      <c r="N72">
        <f>SUM(Table13589[[#This Row],[Class]:[Column3]])-Table13589[[#This Row],[Discard]]</f>
        <v>0</v>
      </c>
      <c r="O72" s="5">
        <f>RANK(Table13589[[#This Row],[Total2]],Table13589[Total2])</f>
        <v>7</v>
      </c>
    </row>
    <row r="73" spans="10:15">
      <c r="J73" s="3">
        <f>IF(COUNT(Table13589[[#This Row],[Class]:[Column4]])&gt;1,MIN(Table13589[[#This Row],[Class]:[Column2]]),0)</f>
        <v>0</v>
      </c>
      <c r="K73" s="17">
        <f>SUM(Table13589[[#This Row],[Class]:[Column3]])-Table13589[[#This Row],[Discard]]*0.9999</f>
        <v>0</v>
      </c>
      <c r="L73" s="2">
        <f>IF(Table13589[[#This Row],[Total]]&lt;&gt;"",RANK(Table13589[[#This Row],[Total]],Table13589[Total]),"")</f>
        <v>7</v>
      </c>
      <c r="M73" s="38" t="str">
        <f>IF(Table13589[[#This Row],[Name]]&gt;"",Table13589[[#This Row],[Name]],"")</f>
        <v/>
      </c>
      <c r="N73">
        <f>SUM(Table13589[[#This Row],[Class]:[Column3]])-Table13589[[#This Row],[Discard]]</f>
        <v>0</v>
      </c>
      <c r="O73" s="5">
        <f>RANK(Table13589[[#This Row],[Total2]],Table13589[Total2])</f>
        <v>7</v>
      </c>
    </row>
    <row r="74" spans="10:15">
      <c r="J74" s="3">
        <f>IF(COUNT(Table13589[[#This Row],[Class]:[Column4]])&gt;1,MIN(Table13589[[#This Row],[Class]:[Column2]]),0)</f>
        <v>0</v>
      </c>
      <c r="K74" s="17">
        <f>SUM(Table13589[[#This Row],[Class]:[Column3]])-Table13589[[#This Row],[Discard]]*0.9999</f>
        <v>0</v>
      </c>
      <c r="L74" s="2">
        <f>IF(Table13589[[#This Row],[Total]]&lt;&gt;"",RANK(Table13589[[#This Row],[Total]],Table13589[Total]),"")</f>
        <v>7</v>
      </c>
      <c r="M74" s="38" t="str">
        <f>IF(Table13589[[#This Row],[Name]]&gt;"",Table13589[[#This Row],[Name]],"")</f>
        <v/>
      </c>
      <c r="N74">
        <f>SUM(Table13589[[#This Row],[Class]:[Column3]])-Table13589[[#This Row],[Discard]]</f>
        <v>0</v>
      </c>
      <c r="O74" s="5">
        <f>RANK(Table13589[[#This Row],[Total2]],Table13589[Total2])</f>
        <v>7</v>
      </c>
    </row>
    <row r="75" spans="10:15">
      <c r="J75" s="3">
        <f>IF(COUNT(Table13589[[#This Row],[Class]:[Column4]])&gt;1,MIN(Table13589[[#This Row],[Class]:[Column2]]),0)</f>
        <v>0</v>
      </c>
      <c r="K75" s="17">
        <f>SUM(Table13589[[#This Row],[Class]:[Column3]])-Table13589[[#This Row],[Discard]]*0.9999</f>
        <v>0</v>
      </c>
      <c r="L75" s="2">
        <f>IF(Table13589[[#This Row],[Total]]&lt;&gt;"",RANK(Table13589[[#This Row],[Total]],Table13589[Total]),"")</f>
        <v>7</v>
      </c>
      <c r="M75" s="38" t="str">
        <f>IF(Table13589[[#This Row],[Name]]&gt;"",Table13589[[#This Row],[Name]],"")</f>
        <v/>
      </c>
      <c r="N75">
        <f>SUM(Table13589[[#This Row],[Class]:[Column3]])-Table13589[[#This Row],[Discard]]</f>
        <v>0</v>
      </c>
      <c r="O75" s="5">
        <f>RANK(Table13589[[#This Row],[Total2]],Table13589[Total2])</f>
        <v>7</v>
      </c>
    </row>
    <row r="76" spans="10:15">
      <c r="J76" s="3">
        <f>IF(COUNT(Table13589[[#This Row],[Class]:[Column4]])&gt;1,MIN(Table13589[[#This Row],[Class]:[Column2]]),0)</f>
        <v>0</v>
      </c>
      <c r="K76" s="17">
        <f>SUM(Table13589[[#This Row],[Class]:[Column3]])-Table13589[[#This Row],[Discard]]*0.9999</f>
        <v>0</v>
      </c>
      <c r="L76" s="2">
        <f>IF(Table13589[[#This Row],[Total]]&lt;&gt;"",RANK(Table13589[[#This Row],[Total]],Table13589[Total]),"")</f>
        <v>7</v>
      </c>
      <c r="M76" s="38" t="str">
        <f>IF(Table13589[[#This Row],[Name]]&gt;"",Table13589[[#This Row],[Name]],"")</f>
        <v/>
      </c>
      <c r="N76">
        <f>SUM(Table13589[[#This Row],[Class]:[Column3]])-Table13589[[#This Row],[Discard]]</f>
        <v>0</v>
      </c>
      <c r="O76" s="5">
        <f>RANK(Table13589[[#This Row],[Total2]],Table13589[Total2])</f>
        <v>7</v>
      </c>
    </row>
    <row r="77" spans="10:15">
      <c r="J77" s="3">
        <f>IF(COUNT(Table13589[[#This Row],[Class]:[Column4]])&gt;1,MIN(Table13589[[#This Row],[Class]:[Column2]]),0)</f>
        <v>0</v>
      </c>
      <c r="K77" s="17">
        <f>SUM(Table13589[[#This Row],[Class]:[Column3]])-Table13589[[#This Row],[Discard]]*0.9999</f>
        <v>0</v>
      </c>
      <c r="L77" s="2">
        <f>IF(Table13589[[#This Row],[Total]]&lt;&gt;"",RANK(Table13589[[#This Row],[Total]],Table13589[Total]),"")</f>
        <v>7</v>
      </c>
      <c r="M77" s="38" t="str">
        <f>IF(Table13589[[#This Row],[Name]]&gt;"",Table13589[[#This Row],[Name]],"")</f>
        <v/>
      </c>
      <c r="N77">
        <f>SUM(Table13589[[#This Row],[Class]:[Column3]])-Table13589[[#This Row],[Discard]]</f>
        <v>0</v>
      </c>
      <c r="O77" s="5">
        <f>RANK(Table13589[[#This Row],[Total2]],Table13589[Total2])</f>
        <v>7</v>
      </c>
    </row>
    <row r="78" spans="10:15">
      <c r="J78" s="3">
        <f>IF(COUNT(Table13589[[#This Row],[Class]:[Column4]])&gt;1,MIN(Table13589[[#This Row],[Class]:[Column2]]),0)</f>
        <v>0</v>
      </c>
      <c r="K78" s="17">
        <f>SUM(Table13589[[#This Row],[Class]:[Column3]])-Table13589[[#This Row],[Discard]]*0.9999</f>
        <v>0</v>
      </c>
      <c r="L78" s="2">
        <f>IF(Table13589[[#This Row],[Total]]&lt;&gt;"",RANK(Table13589[[#This Row],[Total]],Table13589[Total]),"")</f>
        <v>7</v>
      </c>
      <c r="M78" s="38" t="str">
        <f>IF(Table13589[[#This Row],[Name]]&gt;"",Table13589[[#This Row],[Name]],"")</f>
        <v/>
      </c>
      <c r="N78">
        <f>SUM(Table13589[[#This Row],[Class]:[Column3]])-Table13589[[#This Row],[Discard]]</f>
        <v>0</v>
      </c>
      <c r="O78" s="5">
        <f>RANK(Table13589[[#This Row],[Total2]],Table13589[Total2])</f>
        <v>7</v>
      </c>
    </row>
    <row r="79" spans="10:15">
      <c r="J79" s="3">
        <f>IF(COUNT(Table13589[[#This Row],[Class]:[Column4]])&gt;1,MIN(Table13589[[#This Row],[Class]:[Column2]]),0)</f>
        <v>0</v>
      </c>
      <c r="K79" s="17">
        <f>SUM(Table13589[[#This Row],[Class]:[Column3]])-Table13589[[#This Row],[Discard]]*0.9999</f>
        <v>0</v>
      </c>
      <c r="L79" s="2">
        <f>IF(Table13589[[#This Row],[Total]]&lt;&gt;"",RANK(Table13589[[#This Row],[Total]],Table13589[Total]),"")</f>
        <v>7</v>
      </c>
      <c r="M79" s="38" t="str">
        <f>IF(Table13589[[#This Row],[Name]]&gt;"",Table13589[[#This Row],[Name]],"")</f>
        <v/>
      </c>
      <c r="N79">
        <f>SUM(Table13589[[#This Row],[Class]:[Column3]])-Table13589[[#This Row],[Discard]]</f>
        <v>0</v>
      </c>
      <c r="O79" s="5">
        <f>RANK(Table13589[[#This Row],[Total2]],Table13589[Total2])</f>
        <v>7</v>
      </c>
    </row>
    <row r="80" spans="10:15">
      <c r="J80" s="3">
        <f>IF(COUNT(Table13589[[#This Row],[Class]:[Column4]])&gt;1,MIN(Table13589[[#This Row],[Class]:[Column2]]),0)</f>
        <v>0</v>
      </c>
      <c r="K80" s="17">
        <f>SUM(Table13589[[#This Row],[Class]:[Column3]])-Table13589[[#This Row],[Discard]]*0.9999</f>
        <v>0</v>
      </c>
      <c r="L80" s="2">
        <f>IF(Table13589[[#This Row],[Total]]&lt;&gt;"",RANK(Table13589[[#This Row],[Total]],Table13589[Total]),"")</f>
        <v>7</v>
      </c>
      <c r="M80" s="38" t="str">
        <f>IF(Table13589[[#This Row],[Name]]&gt;"",Table13589[[#This Row],[Name]],"")</f>
        <v/>
      </c>
      <c r="N80">
        <f>SUM(Table13589[[#This Row],[Class]:[Column3]])-Table13589[[#This Row],[Discard]]</f>
        <v>0</v>
      </c>
      <c r="O80" s="5">
        <f>RANK(Table13589[[#This Row],[Total2]],Table13589[Total2])</f>
        <v>7</v>
      </c>
    </row>
    <row r="81" spans="10:15">
      <c r="J81" s="3">
        <f>IF(COUNT(Table13589[[#This Row],[Class]:[Column4]])&gt;1,MIN(Table13589[[#This Row],[Class]:[Column2]]),0)</f>
        <v>0</v>
      </c>
      <c r="K81" s="17">
        <f>SUM(Table13589[[#This Row],[Class]:[Column3]])-Table13589[[#This Row],[Discard]]*0.9999</f>
        <v>0</v>
      </c>
      <c r="L81" s="2">
        <f>IF(Table13589[[#This Row],[Total]]&lt;&gt;"",RANK(Table13589[[#This Row],[Total]],Table13589[Total]),"")</f>
        <v>7</v>
      </c>
      <c r="M81" s="38" t="str">
        <f>IF(Table13589[[#This Row],[Name]]&gt;"",Table13589[[#This Row],[Name]],"")</f>
        <v/>
      </c>
      <c r="N81">
        <f>SUM(Table13589[[#This Row],[Class]:[Column3]])-Table13589[[#This Row],[Discard]]</f>
        <v>0</v>
      </c>
      <c r="O81" s="5">
        <f>RANK(Table13589[[#This Row],[Total2]],Table13589[Total2])</f>
        <v>7</v>
      </c>
    </row>
    <row r="82" spans="10:15">
      <c r="J82" s="3">
        <f>IF(COUNT(Table13589[[#This Row],[Class]:[Column4]])&gt;1,MIN(Table13589[[#This Row],[Class]:[Column2]]),0)</f>
        <v>0</v>
      </c>
      <c r="K82" s="17">
        <f>SUM(Table13589[[#This Row],[Class]:[Column3]])-Table13589[[#This Row],[Discard]]*0.9999</f>
        <v>0</v>
      </c>
      <c r="L82" s="2">
        <f>IF(Table13589[[#This Row],[Total]]&lt;&gt;"",RANK(Table13589[[#This Row],[Total]],Table13589[Total]),"")</f>
        <v>7</v>
      </c>
      <c r="M82" s="38" t="str">
        <f>IF(Table13589[[#This Row],[Name]]&gt;"",Table13589[[#This Row],[Name]],"")</f>
        <v/>
      </c>
      <c r="N82">
        <f>SUM(Table13589[[#This Row],[Class]:[Column3]])-Table13589[[#This Row],[Discard]]</f>
        <v>0</v>
      </c>
      <c r="O82" s="5">
        <f>RANK(Table13589[[#This Row],[Total2]],Table13589[Total2])</f>
        <v>7</v>
      </c>
    </row>
    <row r="83" spans="10:15">
      <c r="J83" s="3">
        <f>IF(COUNT(Table13589[[#This Row],[Class]:[Column4]])&gt;1,MIN(Table13589[[#This Row],[Class]:[Column2]]),0)</f>
        <v>0</v>
      </c>
      <c r="K83" s="17">
        <f>SUM(Table13589[[#This Row],[Class]:[Column3]])-Table13589[[#This Row],[Discard]]*0.9999</f>
        <v>0</v>
      </c>
      <c r="L83" s="2">
        <f>IF(Table13589[[#This Row],[Total]]&lt;&gt;"",RANK(Table13589[[#This Row],[Total]],Table13589[Total]),"")</f>
        <v>7</v>
      </c>
      <c r="M83" s="38" t="str">
        <f>IF(Table13589[[#This Row],[Name]]&gt;"",Table13589[[#This Row],[Name]],"")</f>
        <v/>
      </c>
      <c r="N83">
        <f>SUM(Table13589[[#This Row],[Class]:[Column3]])-Table13589[[#This Row],[Discard]]</f>
        <v>0</v>
      </c>
      <c r="O83" s="5">
        <f>RANK(Table13589[[#This Row],[Total2]],Table13589[Total2])</f>
        <v>7</v>
      </c>
    </row>
    <row r="84" spans="10:15">
      <c r="J84" s="3">
        <f>IF(COUNT(Table13589[[#This Row],[Class]:[Column4]])&gt;1,MIN(Table13589[[#This Row],[Class]:[Column2]]),0)</f>
        <v>0</v>
      </c>
      <c r="K84" s="17">
        <f>SUM(Table13589[[#This Row],[Class]:[Column3]])-Table13589[[#This Row],[Discard]]*0.9999</f>
        <v>0</v>
      </c>
      <c r="L84" s="2">
        <f>IF(Table13589[[#This Row],[Total]]&lt;&gt;"",RANK(Table13589[[#This Row],[Total]],Table13589[Total]),"")</f>
        <v>7</v>
      </c>
      <c r="M84" s="38" t="str">
        <f>IF(Table13589[[#This Row],[Name]]&gt;"",Table13589[[#This Row],[Name]],"")</f>
        <v/>
      </c>
      <c r="N84">
        <f>SUM(Table13589[[#This Row],[Class]:[Column3]])-Table13589[[#This Row],[Discard]]</f>
        <v>0</v>
      </c>
      <c r="O84" s="5">
        <f>RANK(Table13589[[#This Row],[Total2]],Table13589[Total2])</f>
        <v>7</v>
      </c>
    </row>
    <row r="85" spans="10:15">
      <c r="J85" s="3">
        <f>IF(COUNT(Table13589[[#This Row],[Class]:[Column4]])&gt;1,MIN(Table13589[[#This Row],[Class]:[Column2]]),0)</f>
        <v>0</v>
      </c>
      <c r="K85" s="17">
        <f>SUM(Table13589[[#This Row],[Class]:[Column3]])-Table13589[[#This Row],[Discard]]*0.9999</f>
        <v>0</v>
      </c>
      <c r="L85" s="2">
        <f>IF(Table13589[[#This Row],[Total]]&lt;&gt;"",RANK(Table13589[[#This Row],[Total]],Table13589[Total]),"")</f>
        <v>7</v>
      </c>
      <c r="M85" s="38" t="str">
        <f>IF(Table13589[[#This Row],[Name]]&gt;"",Table13589[[#This Row],[Name]],"")</f>
        <v/>
      </c>
      <c r="N85">
        <f>SUM(Table13589[[#This Row],[Class]:[Column3]])-Table13589[[#This Row],[Discard]]</f>
        <v>0</v>
      </c>
      <c r="O85" s="5">
        <f>RANK(Table13589[[#This Row],[Total2]],Table13589[Total2])</f>
        <v>7</v>
      </c>
    </row>
    <row r="86" spans="10:15">
      <c r="J86" s="3">
        <f>IF(COUNT(Table13589[[#This Row],[Class]:[Column4]])&gt;1,MIN(Table13589[[#This Row],[Class]:[Column2]]),0)</f>
        <v>0</v>
      </c>
      <c r="K86" s="17">
        <f>SUM(Table13589[[#This Row],[Class]:[Column3]])-Table13589[[#This Row],[Discard]]*0.9999</f>
        <v>0</v>
      </c>
      <c r="L86" s="2">
        <f>IF(Table13589[[#This Row],[Total]]&lt;&gt;"",RANK(Table13589[[#This Row],[Total]],Table13589[Total]),"")</f>
        <v>7</v>
      </c>
      <c r="M86" s="38" t="str">
        <f>IF(Table13589[[#This Row],[Name]]&gt;"",Table13589[[#This Row],[Name]],"")</f>
        <v/>
      </c>
      <c r="N86">
        <f>SUM(Table13589[[#This Row],[Class]:[Column3]])-Table13589[[#This Row],[Discard]]</f>
        <v>0</v>
      </c>
      <c r="O86" s="5">
        <f>RANK(Table13589[[#This Row],[Total2]],Table13589[Total2])</f>
        <v>7</v>
      </c>
    </row>
    <row r="87" spans="10:15">
      <c r="J87" s="3">
        <f>IF(COUNT(Table13589[[#This Row],[Class]:[Column4]])&gt;1,MIN(Table13589[[#This Row],[Class]:[Column2]]),0)</f>
        <v>0</v>
      </c>
      <c r="K87" s="17">
        <f>SUM(Table13589[[#This Row],[Class]:[Column3]])-Table13589[[#This Row],[Discard]]*0.9999</f>
        <v>0</v>
      </c>
      <c r="L87" s="2">
        <f>IF(Table13589[[#This Row],[Total]]&lt;&gt;"",RANK(Table13589[[#This Row],[Total]],Table13589[Total]),"")</f>
        <v>7</v>
      </c>
      <c r="M87" s="38" t="str">
        <f>IF(Table13589[[#This Row],[Name]]&gt;"",Table13589[[#This Row],[Name]],"")</f>
        <v/>
      </c>
      <c r="N87">
        <f>SUM(Table13589[[#This Row],[Class]:[Column3]])-Table13589[[#This Row],[Discard]]</f>
        <v>0</v>
      </c>
      <c r="O87" s="5">
        <f>RANK(Table13589[[#This Row],[Total2]],Table13589[Total2])</f>
        <v>7</v>
      </c>
    </row>
    <row r="88" spans="10:15">
      <c r="J88" s="3">
        <f>IF(COUNT(Table13589[[#This Row],[Class]:[Column4]])&gt;1,MIN(Table13589[[#This Row],[Class]:[Column2]]),0)</f>
        <v>0</v>
      </c>
      <c r="K88" s="17">
        <f>SUM(Table13589[[#This Row],[Class]:[Column3]])-Table13589[[#This Row],[Discard]]*0.9999</f>
        <v>0</v>
      </c>
      <c r="L88" s="2">
        <f>IF(Table13589[[#This Row],[Total]]&lt;&gt;"",RANK(Table13589[[#This Row],[Total]],Table13589[Total]),"")</f>
        <v>7</v>
      </c>
      <c r="M88" s="38" t="str">
        <f>IF(Table13589[[#This Row],[Name]]&gt;"",Table13589[[#This Row],[Name]],"")</f>
        <v/>
      </c>
      <c r="N88">
        <f>SUM(Table13589[[#This Row],[Class]:[Column3]])-Table13589[[#This Row],[Discard]]</f>
        <v>0</v>
      </c>
      <c r="O88" s="5">
        <f>RANK(Table13589[[#This Row],[Total2]],Table13589[Total2])</f>
        <v>7</v>
      </c>
    </row>
    <row r="89" spans="10:15">
      <c r="J89" s="3">
        <f>IF(COUNT(Table13589[[#This Row],[Class]:[Column4]])&gt;1,MIN(Table13589[[#This Row],[Class]:[Column2]]),0)</f>
        <v>0</v>
      </c>
      <c r="K89" s="17">
        <f>SUM(Table13589[[#This Row],[Class]:[Column3]])-Table13589[[#This Row],[Discard]]*0.9999</f>
        <v>0</v>
      </c>
      <c r="L89" s="2">
        <f>IF(Table13589[[#This Row],[Total]]&lt;&gt;"",RANK(Table13589[[#This Row],[Total]],Table13589[Total]),"")</f>
        <v>7</v>
      </c>
      <c r="M89" s="38" t="str">
        <f>IF(Table13589[[#This Row],[Name]]&gt;"",Table13589[[#This Row],[Name]],"")</f>
        <v/>
      </c>
      <c r="N89">
        <f>SUM(Table13589[[#This Row],[Class]:[Column3]])-Table13589[[#This Row],[Discard]]</f>
        <v>0</v>
      </c>
      <c r="O89" s="5">
        <f>RANK(Table13589[[#This Row],[Total2]],Table13589[Total2])</f>
        <v>7</v>
      </c>
    </row>
    <row r="90" spans="10:15">
      <c r="J90" s="3">
        <f>IF(COUNT(Table13589[[#This Row],[Class]:[Column4]])&gt;1,MIN(Table13589[[#This Row],[Class]:[Column2]]),0)</f>
        <v>0</v>
      </c>
      <c r="K90" s="17">
        <f>SUM(Table13589[[#This Row],[Class]:[Column3]])-Table13589[[#This Row],[Discard]]*0.9999</f>
        <v>0</v>
      </c>
      <c r="L90" s="2">
        <f>IF(Table13589[[#This Row],[Total]]&lt;&gt;"",RANK(Table13589[[#This Row],[Total]],Table13589[Total]),"")</f>
        <v>7</v>
      </c>
      <c r="M90" s="38" t="str">
        <f>IF(Table13589[[#This Row],[Name]]&gt;"",Table13589[[#This Row],[Name]],"")</f>
        <v/>
      </c>
      <c r="N90">
        <f>SUM(Table13589[[#This Row],[Class]:[Column3]])-Table13589[[#This Row],[Discard]]</f>
        <v>0</v>
      </c>
      <c r="O90" s="5">
        <f>RANK(Table13589[[#This Row],[Total2]],Table13589[Total2])</f>
        <v>7</v>
      </c>
    </row>
    <row r="91" spans="10:15">
      <c r="J91" s="3">
        <f>IF(COUNT(Table13589[[#This Row],[Class]:[Column4]])&gt;1,MIN(Table13589[[#This Row],[Class]:[Column2]]),0)</f>
        <v>0</v>
      </c>
      <c r="K91" s="17">
        <f>SUM(Table13589[[#This Row],[Class]:[Column3]])-Table13589[[#This Row],[Discard]]*0.9999</f>
        <v>0</v>
      </c>
      <c r="L91" s="2">
        <f>IF(Table13589[[#This Row],[Total]]&lt;&gt;"",RANK(Table13589[[#This Row],[Total]],Table13589[Total]),"")</f>
        <v>7</v>
      </c>
      <c r="M91" s="38" t="str">
        <f>IF(Table13589[[#This Row],[Name]]&gt;"",Table13589[[#This Row],[Name]],"")</f>
        <v/>
      </c>
      <c r="N91">
        <f>SUM(Table13589[[#This Row],[Class]:[Column3]])-Table13589[[#This Row],[Discard]]</f>
        <v>0</v>
      </c>
      <c r="O91" s="5">
        <f>RANK(Table13589[[#This Row],[Total2]],Table13589[Total2])</f>
        <v>7</v>
      </c>
    </row>
    <row r="92" spans="10:15">
      <c r="J92" s="3">
        <f>IF(COUNT(Table13589[[#This Row],[Class]:[Column4]])&gt;1,MIN(Table13589[[#This Row],[Class]:[Column2]]),0)</f>
        <v>0</v>
      </c>
      <c r="K92" s="17">
        <f>SUM(Table13589[[#This Row],[Class]:[Column3]])-Table13589[[#This Row],[Discard]]*0.9999</f>
        <v>0</v>
      </c>
      <c r="L92" s="2">
        <f>IF(Table13589[[#This Row],[Total]]&lt;&gt;"",RANK(Table13589[[#This Row],[Total]],Table13589[Total]),"")</f>
        <v>7</v>
      </c>
      <c r="M92" s="38" t="str">
        <f>IF(Table13589[[#This Row],[Name]]&gt;"",Table13589[[#This Row],[Name]],"")</f>
        <v/>
      </c>
      <c r="N92">
        <f>SUM(Table13589[[#This Row],[Class]:[Column3]])-Table13589[[#This Row],[Discard]]</f>
        <v>0</v>
      </c>
      <c r="O92" s="5">
        <f>RANK(Table13589[[#This Row],[Total2]],Table13589[Total2])</f>
        <v>7</v>
      </c>
    </row>
    <row r="93" spans="10:15">
      <c r="J93" s="3">
        <f>IF(COUNT(Table13589[[#This Row],[Class]:[Column4]])&gt;1,MIN(Table13589[[#This Row],[Class]:[Column2]]),0)</f>
        <v>0</v>
      </c>
      <c r="K93" s="17">
        <f>SUM(Table13589[[#This Row],[Class]:[Column3]])-Table13589[[#This Row],[Discard]]*0.9999</f>
        <v>0</v>
      </c>
      <c r="L93" s="2">
        <f>IF(Table13589[[#This Row],[Total]]&lt;&gt;"",RANK(Table13589[[#This Row],[Total]],Table13589[Total]),"")</f>
        <v>7</v>
      </c>
      <c r="M93" s="38" t="str">
        <f>IF(Table13589[[#This Row],[Name]]&gt;"",Table13589[[#This Row],[Name]],"")</f>
        <v/>
      </c>
      <c r="N93">
        <f>SUM(Table13589[[#This Row],[Class]:[Column3]])-Table13589[[#This Row],[Discard]]</f>
        <v>0</v>
      </c>
      <c r="O93" s="5">
        <f>RANK(Table13589[[#This Row],[Total2]],Table13589[Total2])</f>
        <v>7</v>
      </c>
    </row>
    <row r="94" spans="10:15">
      <c r="J94" s="3">
        <f>IF(COUNT(Table13589[[#This Row],[Class]:[Column4]])&gt;1,MIN(Table13589[[#This Row],[Class]:[Column2]]),0)</f>
        <v>0</v>
      </c>
      <c r="K94" s="17">
        <f>SUM(Table13589[[#This Row],[Class]:[Column3]])-Table13589[[#This Row],[Discard]]*0.9999</f>
        <v>0</v>
      </c>
      <c r="L94" s="2">
        <f>IF(Table13589[[#This Row],[Total]]&lt;&gt;"",RANK(Table13589[[#This Row],[Total]],Table13589[Total]),"")</f>
        <v>7</v>
      </c>
      <c r="M94" s="38" t="str">
        <f>IF(Table13589[[#This Row],[Name]]&gt;"",Table13589[[#This Row],[Name]],"")</f>
        <v/>
      </c>
      <c r="N94">
        <f>SUM(Table13589[[#This Row],[Class]:[Column3]])-Table13589[[#This Row],[Discard]]</f>
        <v>0</v>
      </c>
      <c r="O94" s="5">
        <f>RANK(Table13589[[#This Row],[Total2]],Table13589[Total2])</f>
        <v>7</v>
      </c>
    </row>
    <row r="95" spans="10:15">
      <c r="J95" s="3">
        <f>IF(COUNT(Table13589[[#This Row],[Class]:[Column4]])&gt;1,MIN(Table13589[[#This Row],[Class]:[Column2]]),0)</f>
        <v>0</v>
      </c>
      <c r="K95" s="17">
        <f>SUM(Table13589[[#This Row],[Class]:[Column3]])-Table13589[[#This Row],[Discard]]*0.9999</f>
        <v>0</v>
      </c>
      <c r="L95" s="2">
        <f>IF(Table13589[[#This Row],[Total]]&lt;&gt;"",RANK(Table13589[[#This Row],[Total]],Table13589[Total]),"")</f>
        <v>7</v>
      </c>
      <c r="M95" s="38" t="str">
        <f>IF(Table13589[[#This Row],[Name]]&gt;"",Table13589[[#This Row],[Name]],"")</f>
        <v/>
      </c>
      <c r="N95">
        <f>SUM(Table13589[[#This Row],[Class]:[Column3]])-Table13589[[#This Row],[Discard]]</f>
        <v>0</v>
      </c>
      <c r="O95" s="5">
        <f>RANK(Table13589[[#This Row],[Total2]],Table13589[Total2])</f>
        <v>7</v>
      </c>
    </row>
    <row r="96" spans="10:15">
      <c r="J96" s="3">
        <f>IF(COUNT(Table13589[[#This Row],[Class]:[Column4]])&gt;1,MIN(Table13589[[#This Row],[Class]:[Column2]]),0)</f>
        <v>0</v>
      </c>
      <c r="K96" s="17">
        <f>SUM(Table13589[[#This Row],[Class]:[Column3]])-Table13589[[#This Row],[Discard]]*0.9999</f>
        <v>0</v>
      </c>
      <c r="L96" s="2">
        <f>IF(Table13589[[#This Row],[Total]]&lt;&gt;"",RANK(Table13589[[#This Row],[Total]],Table13589[Total]),"")</f>
        <v>7</v>
      </c>
      <c r="M96" s="38" t="str">
        <f>IF(Table13589[[#This Row],[Name]]&gt;"",Table13589[[#This Row],[Name]],"")</f>
        <v/>
      </c>
      <c r="N96">
        <f>SUM(Table13589[[#This Row],[Class]:[Column3]])-Table13589[[#This Row],[Discard]]</f>
        <v>0</v>
      </c>
      <c r="O96" s="5">
        <f>RANK(Table13589[[#This Row],[Total2]],Table13589[Total2])</f>
        <v>7</v>
      </c>
    </row>
    <row r="97" spans="10:15">
      <c r="J97" s="3">
        <f>IF(COUNT(Table13589[[#This Row],[Class]:[Column4]])&gt;1,MIN(Table13589[[#This Row],[Class]:[Column2]]),0)</f>
        <v>0</v>
      </c>
      <c r="K97" s="17">
        <f>SUM(Table13589[[#This Row],[Class]:[Column3]])-Table13589[[#This Row],[Discard]]*0.9999</f>
        <v>0</v>
      </c>
      <c r="L97" s="2">
        <f>IF(Table13589[[#This Row],[Total]]&lt;&gt;"",RANK(Table13589[[#This Row],[Total]],Table13589[Total]),"")</f>
        <v>7</v>
      </c>
      <c r="M97" s="38" t="str">
        <f>IF(Table13589[[#This Row],[Name]]&gt;"",Table13589[[#This Row],[Name]],"")</f>
        <v/>
      </c>
      <c r="N97">
        <f>SUM(Table13589[[#This Row],[Class]:[Column3]])-Table13589[[#This Row],[Discard]]</f>
        <v>0</v>
      </c>
      <c r="O97" s="5">
        <f>RANK(Table13589[[#This Row],[Total2]],Table13589[Total2])</f>
        <v>7</v>
      </c>
    </row>
    <row r="98" spans="10:15">
      <c r="J98" s="3">
        <f>IF(COUNT(Table13589[[#This Row],[Class]:[Column4]])&gt;1,MIN(Table13589[[#This Row],[Class]:[Column2]]),0)</f>
        <v>0</v>
      </c>
      <c r="K98" s="17">
        <f>SUM(Table13589[[#This Row],[Class]:[Column3]])-Table13589[[#This Row],[Discard]]*0.9999</f>
        <v>0</v>
      </c>
      <c r="L98" s="2">
        <f>IF(Table13589[[#This Row],[Total]]&lt;&gt;"",RANK(Table13589[[#This Row],[Total]],Table13589[Total]),"")</f>
        <v>7</v>
      </c>
      <c r="M98" s="38" t="str">
        <f>IF(Table13589[[#This Row],[Name]]&gt;"",Table13589[[#This Row],[Name]],"")</f>
        <v/>
      </c>
      <c r="N98">
        <f>SUM(Table13589[[#This Row],[Class]:[Column3]])-Table13589[[#This Row],[Discard]]</f>
        <v>0</v>
      </c>
      <c r="O98" s="5">
        <f>RANK(Table13589[[#This Row],[Total2]],Table13589[Total2])</f>
        <v>7</v>
      </c>
    </row>
    <row r="99" spans="10:15">
      <c r="J99" s="3">
        <f>IF(COUNT(Table13589[[#This Row],[Class]:[Column4]])&gt;1,MIN(Table13589[[#This Row],[Class]:[Column2]]),0)</f>
        <v>0</v>
      </c>
      <c r="K99" s="17">
        <f>SUM(Table13589[[#This Row],[Class]:[Column3]])-Table13589[[#This Row],[Discard]]*0.9999</f>
        <v>0</v>
      </c>
      <c r="L99" s="2">
        <f>IF(Table13589[[#This Row],[Total]]&lt;&gt;"",RANK(Table13589[[#This Row],[Total]],Table13589[Total]),"")</f>
        <v>7</v>
      </c>
      <c r="M99" s="38" t="str">
        <f>IF(Table13589[[#This Row],[Name]]&gt;"",Table13589[[#This Row],[Name]],"")</f>
        <v/>
      </c>
      <c r="N99">
        <f>SUM(Table13589[[#This Row],[Class]:[Column3]])-Table13589[[#This Row],[Discard]]</f>
        <v>0</v>
      </c>
      <c r="O99" s="5">
        <f>RANK(Table13589[[#This Row],[Total2]],Table13589[Total2])</f>
        <v>7</v>
      </c>
    </row>
    <row r="100" spans="10:15">
      <c r="J100" s="3">
        <f>IF(COUNT(Table13589[[#This Row],[Class]:[Column4]])&gt;1,MIN(Table13589[[#This Row],[Class]:[Column2]]),0)</f>
        <v>0</v>
      </c>
      <c r="K100" s="17">
        <f>SUM(Table13589[[#This Row],[Class]:[Column3]])-Table13589[[#This Row],[Discard]]*0.9999</f>
        <v>0</v>
      </c>
      <c r="L100" s="2">
        <f>IF(Table13589[[#This Row],[Total]]&lt;&gt;"",RANK(Table13589[[#This Row],[Total]],Table13589[Total]),"")</f>
        <v>7</v>
      </c>
      <c r="M100" s="38" t="str">
        <f>IF(Table13589[[#This Row],[Name]]&gt;"",Table13589[[#This Row],[Name]],"")</f>
        <v/>
      </c>
      <c r="N100">
        <f>SUM(Table13589[[#This Row],[Class]:[Column3]])-Table13589[[#This Row],[Discard]]</f>
        <v>0</v>
      </c>
      <c r="O100" s="5">
        <f>RANK(Table13589[[#This Row],[Total2]],Table13589[Total2])</f>
        <v>7</v>
      </c>
    </row>
    <row r="101" spans="10:15">
      <c r="J101" s="3">
        <f>IF(COUNT(Table13589[[#This Row],[Class]:[Column4]])&gt;1,MIN(Table13589[[#This Row],[Class]:[Column2]]),0)</f>
        <v>0</v>
      </c>
      <c r="K101" s="17">
        <f>SUM(Table13589[[#This Row],[Class]:[Column3]])-Table13589[[#This Row],[Discard]]*0.9999</f>
        <v>0</v>
      </c>
      <c r="L101" s="2">
        <f>IF(Table13589[[#This Row],[Total]]&lt;&gt;"",RANK(Table13589[[#This Row],[Total]],Table13589[Total]),"")</f>
        <v>7</v>
      </c>
      <c r="M101" s="38" t="str">
        <f>IF(Table13589[[#This Row],[Name]]&gt;"",Table13589[[#This Row],[Name]],"")</f>
        <v/>
      </c>
      <c r="N101">
        <f>SUM(Table13589[[#This Row],[Class]:[Column3]])-Table13589[[#This Row],[Discard]]</f>
        <v>0</v>
      </c>
      <c r="O101" s="5">
        <f>RANK(Table13589[[#This Row],[Total2]],Table13589[Total2])</f>
        <v>7</v>
      </c>
    </row>
    <row r="102" spans="10:15">
      <c r="J102" s="3">
        <f>IF(COUNT(Table13589[[#This Row],[Class]:[Column4]])&gt;1,MIN(Table13589[[#This Row],[Class]:[Column2]]),0)</f>
        <v>0</v>
      </c>
      <c r="K102" s="17">
        <f>SUM(Table13589[[#This Row],[Class]:[Column3]])-Table13589[[#This Row],[Discard]]*0.9999</f>
        <v>0</v>
      </c>
      <c r="L102" s="2">
        <f>IF(Table13589[[#This Row],[Total]]&lt;&gt;"",RANK(Table13589[[#This Row],[Total]],Table13589[Total]),"")</f>
        <v>7</v>
      </c>
      <c r="M102" s="38" t="str">
        <f>IF(Table13589[[#This Row],[Name]]&gt;"",Table13589[[#This Row],[Name]],"")</f>
        <v/>
      </c>
      <c r="N102">
        <f>SUM(Table13589[[#This Row],[Class]:[Column3]])-Table13589[[#This Row],[Discard]]</f>
        <v>0</v>
      </c>
      <c r="O102" s="5">
        <f>RANK(Table13589[[#This Row],[Total2]],Table13589[Total2])</f>
        <v>7</v>
      </c>
    </row>
    <row r="103" spans="10:15">
      <c r="J103" s="3">
        <f>IF(COUNT(Table13589[[#This Row],[Class]:[Column4]])&gt;1,MIN(Table13589[[#This Row],[Class]:[Column2]]),0)</f>
        <v>0</v>
      </c>
      <c r="K103" s="17">
        <f>SUM(Table13589[[#This Row],[Class]:[Column3]])-Table13589[[#This Row],[Discard]]*0.9999</f>
        <v>0</v>
      </c>
      <c r="L103" s="2">
        <f>IF(Table13589[[#This Row],[Total]]&lt;&gt;"",RANK(Table13589[[#This Row],[Total]],Table13589[Total]),"")</f>
        <v>7</v>
      </c>
      <c r="M103" s="38" t="str">
        <f>IF(Table13589[[#This Row],[Name]]&gt;"",Table13589[[#This Row],[Name]],"")</f>
        <v/>
      </c>
      <c r="N103">
        <f>SUM(Table13589[[#This Row],[Class]:[Column3]])-Table13589[[#This Row],[Discard]]</f>
        <v>0</v>
      </c>
      <c r="O103" s="5">
        <f>RANK(Table13589[[#This Row],[Total2]],Table13589[Total2])</f>
        <v>7</v>
      </c>
    </row>
    <row r="104" spans="10:15">
      <c r="J104" s="3">
        <f>IF(COUNT(Table13589[[#This Row],[Class]:[Column4]])&gt;1,MIN(Table13589[[#This Row],[Class]:[Column2]]),0)</f>
        <v>0</v>
      </c>
      <c r="K104" s="17">
        <f>SUM(Table13589[[#This Row],[Class]:[Column3]])-Table13589[[#This Row],[Discard]]*0.9999</f>
        <v>0</v>
      </c>
      <c r="L104" s="2">
        <f>IF(Table13589[[#This Row],[Total]]&lt;&gt;"",RANK(Table13589[[#This Row],[Total]],Table13589[Total]),"")</f>
        <v>7</v>
      </c>
      <c r="M104" s="38" t="str">
        <f>IF(Table13589[[#This Row],[Name]]&gt;"",Table13589[[#This Row],[Name]],"")</f>
        <v/>
      </c>
      <c r="N104">
        <f>SUM(Table13589[[#This Row],[Class]:[Column3]])-Table13589[[#This Row],[Discard]]</f>
        <v>0</v>
      </c>
      <c r="O104" s="5">
        <f>RANK(Table13589[[#This Row],[Total2]],Table13589[Total2])</f>
        <v>7</v>
      </c>
    </row>
    <row r="105" spans="10:15">
      <c r="J105" s="3">
        <f>IF(COUNT(Table13589[[#This Row],[Class]:[Column4]])&gt;1,MIN(Table13589[[#This Row],[Class]:[Column2]]),0)</f>
        <v>0</v>
      </c>
      <c r="K105" s="17">
        <f>SUM(Table13589[[#This Row],[Class]:[Column3]])-Table13589[[#This Row],[Discard]]*0.9999</f>
        <v>0</v>
      </c>
      <c r="L105" s="2">
        <f>IF(Table13589[[#This Row],[Total]]&lt;&gt;"",RANK(Table13589[[#This Row],[Total]],Table13589[Total]),"")</f>
        <v>7</v>
      </c>
      <c r="M105" s="38" t="str">
        <f>IF(Table13589[[#This Row],[Name]]&gt;"",Table13589[[#This Row],[Name]],"")</f>
        <v/>
      </c>
      <c r="N105">
        <f>SUM(Table13589[[#This Row],[Class]:[Column3]])-Table13589[[#This Row],[Discard]]</f>
        <v>0</v>
      </c>
      <c r="O105" s="5">
        <f>RANK(Table13589[[#This Row],[Total2]],Table13589[Total2])</f>
        <v>7</v>
      </c>
    </row>
    <row r="106" spans="10:15">
      <c r="J106" s="3">
        <f>IF(COUNT(Table13589[[#This Row],[Class]:[Column4]])&gt;1,MIN(Table13589[[#This Row],[Class]:[Column2]]),0)</f>
        <v>0</v>
      </c>
      <c r="K106" s="17">
        <f>SUM(Table13589[[#This Row],[Class]:[Column3]])-Table13589[[#This Row],[Discard]]*0.9999</f>
        <v>0</v>
      </c>
      <c r="L106" s="2">
        <f>IF(Table13589[[#This Row],[Total]]&lt;&gt;"",RANK(Table13589[[#This Row],[Total]],Table13589[Total]),"")</f>
        <v>7</v>
      </c>
      <c r="M106" s="38" t="str">
        <f>IF(Table13589[[#This Row],[Name]]&gt;"",Table13589[[#This Row],[Name]],"")</f>
        <v/>
      </c>
      <c r="N106">
        <f>SUM(Table13589[[#This Row],[Class]:[Column3]])-Table13589[[#This Row],[Discard]]</f>
        <v>0</v>
      </c>
      <c r="O106" s="5">
        <f>RANK(Table13589[[#This Row],[Total2]],Table13589[Total2])</f>
        <v>7</v>
      </c>
    </row>
    <row r="107" spans="10:15">
      <c r="J107" s="3">
        <f>IF(COUNT(Table13589[[#This Row],[Class]:[Column4]])&gt;1,MIN(Table13589[[#This Row],[Class]:[Column2]]),0)</f>
        <v>0</v>
      </c>
      <c r="K107" s="17">
        <f>SUM(Table13589[[#This Row],[Class]:[Column3]])-Table13589[[#This Row],[Discard]]*0.9999</f>
        <v>0</v>
      </c>
      <c r="L107" s="2">
        <f>IF(Table13589[[#This Row],[Total]]&lt;&gt;"",RANK(Table13589[[#This Row],[Total]],Table13589[Total]),"")</f>
        <v>7</v>
      </c>
      <c r="M107" s="38" t="str">
        <f>IF(Table13589[[#This Row],[Name]]&gt;"",Table13589[[#This Row],[Name]],"")</f>
        <v/>
      </c>
      <c r="N107">
        <f>SUM(Table13589[[#This Row],[Class]:[Column3]])-Table13589[[#This Row],[Discard]]</f>
        <v>0</v>
      </c>
      <c r="O107" s="5">
        <f>RANK(Table13589[[#This Row],[Total2]],Table13589[Total2])</f>
        <v>7</v>
      </c>
    </row>
    <row r="108" spans="10:15">
      <c r="J108" s="3">
        <f>IF(COUNT(Table13589[[#This Row],[Class]:[Column4]])&gt;1,MIN(Table13589[[#This Row],[Class]:[Column2]]),0)</f>
        <v>0</v>
      </c>
      <c r="K108" s="17">
        <f>SUM(Table13589[[#This Row],[Class]:[Column3]])-Table13589[[#This Row],[Discard]]*0.9999</f>
        <v>0</v>
      </c>
      <c r="L108" s="2">
        <f>IF(Table13589[[#This Row],[Total]]&lt;&gt;"",RANK(Table13589[[#This Row],[Total]],Table13589[Total]),"")</f>
        <v>7</v>
      </c>
      <c r="M108" s="38" t="str">
        <f>IF(Table13589[[#This Row],[Name]]&gt;"",Table13589[[#This Row],[Name]],"")</f>
        <v/>
      </c>
      <c r="N108">
        <f>SUM(Table13589[[#This Row],[Class]:[Column3]])-Table13589[[#This Row],[Discard]]</f>
        <v>0</v>
      </c>
      <c r="O108" s="5">
        <f>RANK(Table13589[[#This Row],[Total2]],Table13589[Total2])</f>
        <v>7</v>
      </c>
    </row>
    <row r="109" spans="10:15">
      <c r="J109" s="3">
        <f>IF(COUNT(Table13589[[#This Row],[Class]:[Column4]])&gt;1,MIN(Table13589[[#This Row],[Class]:[Column2]]),0)</f>
        <v>0</v>
      </c>
      <c r="K109" s="17">
        <f>SUM(Table13589[[#This Row],[Class]:[Column3]])-Table13589[[#This Row],[Discard]]*0.9999</f>
        <v>0</v>
      </c>
      <c r="L109" s="2">
        <f>IF(Table13589[[#This Row],[Total]]&lt;&gt;"",RANK(Table13589[[#This Row],[Total]],Table13589[Total]),"")</f>
        <v>7</v>
      </c>
      <c r="M109" s="38" t="str">
        <f>IF(Table13589[[#This Row],[Name]]&gt;"",Table13589[[#This Row],[Name]],"")</f>
        <v/>
      </c>
      <c r="N109">
        <f>SUM(Table13589[[#This Row],[Class]:[Column3]])-Table13589[[#This Row],[Discard]]</f>
        <v>0</v>
      </c>
      <c r="O109" s="5">
        <f>RANK(Table13589[[#This Row],[Total2]],Table13589[Total2])</f>
        <v>7</v>
      </c>
    </row>
    <row r="110" spans="10:15">
      <c r="J110" s="3">
        <f>IF(COUNT(Table13589[[#This Row],[Class]:[Column4]])&gt;1,MIN(Table13589[[#This Row],[Class]:[Column2]]),0)</f>
        <v>0</v>
      </c>
      <c r="K110" s="17">
        <f>SUM(Table13589[[#This Row],[Class]:[Column3]])-Table13589[[#This Row],[Discard]]*0.9999</f>
        <v>0</v>
      </c>
      <c r="L110" s="2">
        <f>IF(Table13589[[#This Row],[Total]]&lt;&gt;"",RANK(Table13589[[#This Row],[Total]],Table13589[Total]),"")</f>
        <v>7</v>
      </c>
      <c r="M110" s="38" t="str">
        <f>IF(Table13589[[#This Row],[Name]]&gt;"",Table13589[[#This Row],[Name]],"")</f>
        <v/>
      </c>
      <c r="N110">
        <f>SUM(Table13589[[#This Row],[Class]:[Column3]])-Table13589[[#This Row],[Discard]]</f>
        <v>0</v>
      </c>
      <c r="O110" s="5">
        <f>RANK(Table13589[[#This Row],[Total2]],Table13589[Total2])</f>
        <v>7</v>
      </c>
    </row>
    <row r="111" spans="10:15">
      <c r="J111" s="3">
        <f>IF(COUNT(Table13589[[#This Row],[Class]:[Column4]])&gt;1,MIN(Table13589[[#This Row],[Class]:[Column2]]),0)</f>
        <v>0</v>
      </c>
      <c r="K111" s="17">
        <f>SUM(Table13589[[#This Row],[Class]:[Column3]])-Table13589[[#This Row],[Discard]]*0.9999</f>
        <v>0</v>
      </c>
      <c r="L111" s="2">
        <f>IF(Table13589[[#This Row],[Total]]&lt;&gt;"",RANK(Table13589[[#This Row],[Total]],Table13589[Total]),"")</f>
        <v>7</v>
      </c>
      <c r="M111" s="38" t="str">
        <f>IF(Table13589[[#This Row],[Name]]&gt;"",Table13589[[#This Row],[Name]],"")</f>
        <v/>
      </c>
      <c r="N111">
        <f>SUM(Table13589[[#This Row],[Class]:[Column3]])-Table13589[[#This Row],[Discard]]</f>
        <v>0</v>
      </c>
      <c r="O111" s="5">
        <f>RANK(Table13589[[#This Row],[Total2]],Table13589[Total2])</f>
        <v>7</v>
      </c>
    </row>
    <row r="112" spans="10:15">
      <c r="J112" s="3">
        <f>IF(COUNT(Table13589[[#This Row],[Class]:[Column4]])&gt;1,MIN(Table13589[[#This Row],[Class]:[Column2]]),0)</f>
        <v>0</v>
      </c>
      <c r="K112" s="17">
        <f>SUM(Table13589[[#This Row],[Class]:[Column3]])-Table13589[[#This Row],[Discard]]*0.9999</f>
        <v>0</v>
      </c>
      <c r="L112" s="2">
        <f>IF(Table13589[[#This Row],[Total]]&lt;&gt;"",RANK(Table13589[[#This Row],[Total]],Table13589[Total]),"")</f>
        <v>7</v>
      </c>
      <c r="M112" s="38" t="str">
        <f>IF(Table13589[[#This Row],[Name]]&gt;"",Table13589[[#This Row],[Name]],"")</f>
        <v/>
      </c>
      <c r="N112">
        <f>SUM(Table13589[[#This Row],[Class]:[Column3]])-Table13589[[#This Row],[Discard]]</f>
        <v>0</v>
      </c>
      <c r="O112" s="5">
        <f>RANK(Table13589[[#This Row],[Total2]],Table13589[Total2])</f>
        <v>7</v>
      </c>
    </row>
    <row r="113" spans="10:15">
      <c r="J113" s="3">
        <f>IF(COUNT(Table13589[[#This Row],[Class]:[Column4]])&gt;1,MIN(Table13589[[#This Row],[Class]:[Column2]]),0)</f>
        <v>0</v>
      </c>
      <c r="K113" s="17">
        <f>SUM(Table13589[[#This Row],[Class]:[Column3]])-Table13589[[#This Row],[Discard]]*0.9999</f>
        <v>0</v>
      </c>
      <c r="L113" s="2">
        <f>IF(Table13589[[#This Row],[Total]]&lt;&gt;"",RANK(Table13589[[#This Row],[Total]],Table13589[Total]),"")</f>
        <v>7</v>
      </c>
      <c r="M113" s="38" t="str">
        <f>IF(Table13589[[#This Row],[Name]]&gt;"",Table13589[[#This Row],[Name]],"")</f>
        <v/>
      </c>
      <c r="N113">
        <f>SUM(Table13589[[#This Row],[Class]:[Column3]])-Table13589[[#This Row],[Discard]]</f>
        <v>0</v>
      </c>
      <c r="O113" s="5">
        <f>RANK(Table13589[[#This Row],[Total2]],Table13589[Total2])</f>
        <v>7</v>
      </c>
    </row>
    <row r="114" spans="10:15">
      <c r="J114" s="3">
        <f>IF(COUNT(Table13589[[#This Row],[Class]:[Column4]])&gt;1,MIN(Table13589[[#This Row],[Class]:[Column2]]),0)</f>
        <v>0</v>
      </c>
      <c r="K114" s="17">
        <f>SUM(Table13589[[#This Row],[Class]:[Column3]])-Table13589[[#This Row],[Discard]]*0.9999</f>
        <v>0</v>
      </c>
      <c r="L114" s="2">
        <f>IF(Table13589[[#This Row],[Total]]&lt;&gt;"",RANK(Table13589[[#This Row],[Total]],Table13589[Total]),"")</f>
        <v>7</v>
      </c>
      <c r="M114" s="38" t="str">
        <f>IF(Table13589[[#This Row],[Name]]&gt;"",Table13589[[#This Row],[Name]],"")</f>
        <v/>
      </c>
      <c r="N114">
        <f>SUM(Table13589[[#This Row],[Class]:[Column3]])-Table13589[[#This Row],[Discard]]</f>
        <v>0</v>
      </c>
      <c r="O114" s="5">
        <f>RANK(Table13589[[#This Row],[Total2]],Table13589[Total2])</f>
        <v>7</v>
      </c>
    </row>
    <row r="115" spans="10:15">
      <c r="J115" s="3">
        <f>IF(COUNT(Table13589[[#This Row],[Class]:[Column4]])&gt;1,MIN(Table13589[[#This Row],[Class]:[Column2]]),0)</f>
        <v>0</v>
      </c>
      <c r="K115" s="17">
        <f>SUM(Table13589[[#This Row],[Class]:[Column3]])-Table13589[[#This Row],[Discard]]*0.9999</f>
        <v>0</v>
      </c>
      <c r="L115" s="2">
        <f>IF(Table13589[[#This Row],[Total]]&lt;&gt;"",RANK(Table13589[[#This Row],[Total]],Table13589[Total]),"")</f>
        <v>7</v>
      </c>
      <c r="M115" s="38" t="str">
        <f>IF(Table13589[[#This Row],[Name]]&gt;"",Table13589[[#This Row],[Name]],"")</f>
        <v/>
      </c>
      <c r="N115">
        <f>SUM(Table13589[[#This Row],[Class]:[Column3]])-Table13589[[#This Row],[Discard]]</f>
        <v>0</v>
      </c>
      <c r="O115" s="5">
        <f>RANK(Table13589[[#This Row],[Total2]],Table13589[Total2])</f>
        <v>7</v>
      </c>
    </row>
    <row r="116" spans="10:15">
      <c r="J116" s="3">
        <f>IF(COUNT(Table13589[[#This Row],[Class]:[Column4]])&gt;1,MIN(Table13589[[#This Row],[Class]:[Column2]]),0)</f>
        <v>0</v>
      </c>
      <c r="K116" s="17">
        <f>SUM(Table13589[[#This Row],[Class]:[Column3]])-Table13589[[#This Row],[Discard]]*0.9999</f>
        <v>0</v>
      </c>
      <c r="L116" s="2">
        <f>IF(Table13589[[#This Row],[Total]]&lt;&gt;"",RANK(Table13589[[#This Row],[Total]],Table13589[Total]),"")</f>
        <v>7</v>
      </c>
      <c r="M116" s="38" t="str">
        <f>IF(Table13589[[#This Row],[Name]]&gt;"",Table13589[[#This Row],[Name]],"")</f>
        <v/>
      </c>
      <c r="N116">
        <f>SUM(Table13589[[#This Row],[Class]:[Column3]])-Table13589[[#This Row],[Discard]]</f>
        <v>0</v>
      </c>
      <c r="O116" s="5">
        <f>RANK(Table13589[[#This Row],[Total2]],Table13589[Total2])</f>
        <v>7</v>
      </c>
    </row>
    <row r="117" spans="10:15">
      <c r="J117" s="3">
        <f>IF(COUNT(Table13589[[#This Row],[Class]:[Column4]])&gt;1,MIN(Table13589[[#This Row],[Class]:[Column2]]),0)</f>
        <v>0</v>
      </c>
      <c r="K117" s="17">
        <f>SUM(Table13589[[#This Row],[Class]:[Column3]])-Table13589[[#This Row],[Discard]]*0.9999</f>
        <v>0</v>
      </c>
      <c r="L117" s="2">
        <f>IF(Table13589[[#This Row],[Total]]&lt;&gt;"",RANK(Table13589[[#This Row],[Total]],Table13589[Total]),"")</f>
        <v>7</v>
      </c>
      <c r="M117" s="38" t="str">
        <f>IF(Table13589[[#This Row],[Name]]&gt;"",Table13589[[#This Row],[Name]],"")</f>
        <v/>
      </c>
      <c r="N117">
        <f>SUM(Table13589[[#This Row],[Class]:[Column3]])-Table13589[[#This Row],[Discard]]</f>
        <v>0</v>
      </c>
      <c r="O117" s="5">
        <f>RANK(Table13589[[#This Row],[Total2]],Table13589[Total2])</f>
        <v>7</v>
      </c>
    </row>
    <row r="118" spans="10:15">
      <c r="J118" s="3">
        <f>IF(COUNT(Table13589[[#This Row],[Class]:[Column4]])&gt;1,MIN(Table13589[[#This Row],[Class]:[Column2]]),0)</f>
        <v>0</v>
      </c>
      <c r="K118" s="17">
        <f>SUM(Table13589[[#This Row],[Class]:[Column3]])-Table13589[[#This Row],[Discard]]*0.9999</f>
        <v>0</v>
      </c>
      <c r="L118" s="2">
        <f>IF(Table13589[[#This Row],[Total]]&lt;&gt;"",RANK(Table13589[[#This Row],[Total]],Table13589[Total]),"")</f>
        <v>7</v>
      </c>
      <c r="M118" s="38" t="str">
        <f>IF(Table13589[[#This Row],[Name]]&gt;"",Table13589[[#This Row],[Name]],"")</f>
        <v/>
      </c>
      <c r="N118">
        <f>SUM(Table13589[[#This Row],[Class]:[Column3]])-Table13589[[#This Row],[Discard]]</f>
        <v>0</v>
      </c>
      <c r="O118" s="5">
        <f>RANK(Table13589[[#This Row],[Total2]],Table13589[Total2])</f>
        <v>7</v>
      </c>
    </row>
    <row r="119" spans="10:15">
      <c r="J119" s="3">
        <f>IF(COUNT(Table13589[[#This Row],[Class]:[Column4]])&gt;1,MIN(Table13589[[#This Row],[Class]:[Column2]]),0)</f>
        <v>0</v>
      </c>
      <c r="K119" s="17">
        <f>SUM(Table13589[[#This Row],[Class]:[Column3]])-Table13589[[#This Row],[Discard]]*0.9999</f>
        <v>0</v>
      </c>
      <c r="L119" s="2">
        <f>IF(Table13589[[#This Row],[Total]]&lt;&gt;"",RANK(Table13589[[#This Row],[Total]],Table13589[Total]),"")</f>
        <v>7</v>
      </c>
      <c r="M119" s="38" t="str">
        <f>IF(Table13589[[#This Row],[Name]]&gt;"",Table13589[[#This Row],[Name]],"")</f>
        <v/>
      </c>
      <c r="N119">
        <f>SUM(Table13589[[#This Row],[Class]:[Column3]])-Table13589[[#This Row],[Discard]]</f>
        <v>0</v>
      </c>
      <c r="O119" s="5">
        <f>RANK(Table13589[[#This Row],[Total2]],Table13589[Total2])</f>
        <v>7</v>
      </c>
    </row>
    <row r="120" spans="10:15">
      <c r="J120" s="3">
        <f>IF(COUNT(Table13589[[#This Row],[Class]:[Column4]])&gt;1,MIN(Table13589[[#This Row],[Class]:[Column2]]),0)</f>
        <v>0</v>
      </c>
      <c r="K120" s="17">
        <f>SUM(Table13589[[#This Row],[Class]:[Column3]])-Table13589[[#This Row],[Discard]]*0.9999</f>
        <v>0</v>
      </c>
      <c r="L120" s="2">
        <f>IF(Table13589[[#This Row],[Total]]&lt;&gt;"",RANK(Table13589[[#This Row],[Total]],Table13589[Total]),"")</f>
        <v>7</v>
      </c>
      <c r="M120" s="38" t="str">
        <f>IF(Table13589[[#This Row],[Name]]&gt;"",Table13589[[#This Row],[Name]],"")</f>
        <v/>
      </c>
      <c r="N120">
        <f>SUM(Table13589[[#This Row],[Class]:[Column3]])-Table13589[[#This Row],[Discard]]</f>
        <v>0</v>
      </c>
      <c r="O120" s="5">
        <f>RANK(Table13589[[#This Row],[Total2]],Table13589[Total2])</f>
        <v>7</v>
      </c>
    </row>
    <row r="121" spans="10:15">
      <c r="J121" s="3">
        <f>IF(COUNT(Table13589[[#This Row],[Class]:[Column4]])&gt;1,MIN(Table13589[[#This Row],[Class]:[Column2]]),0)</f>
        <v>0</v>
      </c>
      <c r="K121" s="17">
        <f>SUM(Table13589[[#This Row],[Class]:[Column3]])-Table13589[[#This Row],[Discard]]*0.9999</f>
        <v>0</v>
      </c>
      <c r="L121" s="2">
        <f>IF(Table13589[[#This Row],[Total]]&lt;&gt;"",RANK(Table13589[[#This Row],[Total]],Table13589[Total]),"")</f>
        <v>7</v>
      </c>
      <c r="M121" s="38" t="str">
        <f>IF(Table13589[[#This Row],[Name]]&gt;"",Table13589[[#This Row],[Name]],"")</f>
        <v/>
      </c>
      <c r="N121">
        <f>SUM(Table13589[[#This Row],[Class]:[Column3]])-Table13589[[#This Row],[Discard]]</f>
        <v>0</v>
      </c>
      <c r="O121" s="5">
        <f>RANK(Table13589[[#This Row],[Total2]],Table13589[Total2])</f>
        <v>7</v>
      </c>
    </row>
    <row r="122" spans="10:15">
      <c r="J122" s="3">
        <f>IF(COUNT(Table13589[[#This Row],[Class]:[Column4]])&gt;1,MIN(Table13589[[#This Row],[Class]:[Column2]]),0)</f>
        <v>0</v>
      </c>
      <c r="K122" s="17">
        <f>SUM(Table13589[[#This Row],[Class]:[Column3]])-Table13589[[#This Row],[Discard]]*0.9999</f>
        <v>0</v>
      </c>
      <c r="L122" s="2">
        <f>IF(Table13589[[#This Row],[Total]]&lt;&gt;"",RANK(Table13589[[#This Row],[Total]],Table13589[Total]),"")</f>
        <v>7</v>
      </c>
      <c r="M122" s="38" t="str">
        <f>IF(Table13589[[#This Row],[Name]]&gt;"",Table13589[[#This Row],[Name]],"")</f>
        <v/>
      </c>
      <c r="N122">
        <f>SUM(Table13589[[#This Row],[Class]:[Column3]])-Table13589[[#This Row],[Discard]]</f>
        <v>0</v>
      </c>
      <c r="O122" s="5">
        <f>RANK(Table13589[[#This Row],[Total2]],Table13589[Total2])</f>
        <v>7</v>
      </c>
    </row>
    <row r="123" spans="10:15">
      <c r="J123" s="3">
        <f>IF(COUNT(Table13589[[#This Row],[Class]:[Column4]])&gt;1,MIN(Table13589[[#This Row],[Class]:[Column2]]),0)</f>
        <v>0</v>
      </c>
      <c r="K123" s="17">
        <f>SUM(Table13589[[#This Row],[Class]:[Column3]])-Table13589[[#This Row],[Discard]]*0.9999</f>
        <v>0</v>
      </c>
      <c r="L123" s="2">
        <f>IF(Table13589[[#This Row],[Total]]&lt;&gt;"",RANK(Table13589[[#This Row],[Total]],Table13589[Total]),"")</f>
        <v>7</v>
      </c>
      <c r="M123" s="38" t="str">
        <f>IF(Table13589[[#This Row],[Name]]&gt;"",Table13589[[#This Row],[Name]],"")</f>
        <v/>
      </c>
      <c r="N123">
        <f>SUM(Table13589[[#This Row],[Class]:[Column3]])-Table13589[[#This Row],[Discard]]</f>
        <v>0</v>
      </c>
      <c r="O123" s="5">
        <f>RANK(Table13589[[#This Row],[Total2]],Table13589[Total2])</f>
        <v>7</v>
      </c>
    </row>
    <row r="124" spans="10:15">
      <c r="J124" s="3">
        <f>IF(COUNT(Table13589[[#This Row],[Class]:[Column4]])&gt;1,MIN(Table13589[[#This Row],[Class]:[Column2]]),0)</f>
        <v>0</v>
      </c>
      <c r="K124" s="17">
        <f>SUM(Table13589[[#This Row],[Class]:[Column3]])-Table13589[[#This Row],[Discard]]*0.9999</f>
        <v>0</v>
      </c>
      <c r="L124" s="2">
        <f>IF(Table13589[[#This Row],[Total]]&lt;&gt;"",RANK(Table13589[[#This Row],[Total]],Table13589[Total]),"")</f>
        <v>7</v>
      </c>
      <c r="M124" s="38" t="str">
        <f>IF(Table13589[[#This Row],[Name]]&gt;"",Table13589[[#This Row],[Name]],"")</f>
        <v/>
      </c>
      <c r="N124">
        <f>SUM(Table13589[[#This Row],[Class]:[Column3]])-Table13589[[#This Row],[Discard]]</f>
        <v>0</v>
      </c>
      <c r="O124" s="5">
        <f>RANK(Table13589[[#This Row],[Total2]],Table13589[Total2])</f>
        <v>7</v>
      </c>
    </row>
    <row r="125" spans="10:15">
      <c r="J125" s="3">
        <f>IF(COUNT(Table13589[[#This Row],[Class]:[Column4]])&gt;1,MIN(Table13589[[#This Row],[Class]:[Column2]]),0)</f>
        <v>0</v>
      </c>
      <c r="K125" s="17">
        <f>SUM(Table13589[[#This Row],[Class]:[Column3]])-Table13589[[#This Row],[Discard]]*0.9999</f>
        <v>0</v>
      </c>
      <c r="L125" s="2">
        <f>IF(Table13589[[#This Row],[Total]]&lt;&gt;"",RANK(Table13589[[#This Row],[Total]],Table13589[Total]),"")</f>
        <v>7</v>
      </c>
      <c r="M125" s="38" t="str">
        <f>IF(Table13589[[#This Row],[Name]]&gt;"",Table13589[[#This Row],[Name]],"")</f>
        <v/>
      </c>
      <c r="N125">
        <f>SUM(Table13589[[#This Row],[Class]:[Column3]])-Table13589[[#This Row],[Discard]]</f>
        <v>0</v>
      </c>
      <c r="O125" s="5">
        <f>RANK(Table13589[[#This Row],[Total2]],Table13589[Total2])</f>
        <v>7</v>
      </c>
    </row>
    <row r="126" spans="10:15">
      <c r="J126" s="3">
        <f>IF(COUNT(Table13589[[#This Row],[Class]:[Column4]])&gt;1,MIN(Table13589[[#This Row],[Class]:[Column2]]),0)</f>
        <v>0</v>
      </c>
      <c r="K126" s="17">
        <f>SUM(Table13589[[#This Row],[Class]:[Column3]])-Table13589[[#This Row],[Discard]]*0.9999</f>
        <v>0</v>
      </c>
      <c r="L126" s="2">
        <f>IF(Table13589[[#This Row],[Total]]&lt;&gt;"",RANK(Table13589[[#This Row],[Total]],Table13589[Total]),"")</f>
        <v>7</v>
      </c>
      <c r="M126" s="38" t="str">
        <f>IF(Table13589[[#This Row],[Name]]&gt;"",Table13589[[#This Row],[Name]],"")</f>
        <v/>
      </c>
      <c r="N126">
        <f>SUM(Table13589[[#This Row],[Class]:[Column3]])-Table13589[[#This Row],[Discard]]</f>
        <v>0</v>
      </c>
      <c r="O126" s="5">
        <f>RANK(Table13589[[#This Row],[Total2]],Table13589[Total2])</f>
        <v>7</v>
      </c>
    </row>
    <row r="127" spans="10:15">
      <c r="J127" s="3">
        <f>IF(COUNT(Table13589[[#This Row],[Class]:[Column4]])&gt;1,MIN(Table13589[[#This Row],[Class]:[Column2]]),0)</f>
        <v>0</v>
      </c>
      <c r="K127" s="17">
        <f>SUM(Table13589[[#This Row],[Class]:[Column3]])-Table13589[[#This Row],[Discard]]*0.9999</f>
        <v>0</v>
      </c>
      <c r="L127" s="2">
        <f>IF(Table13589[[#This Row],[Total]]&lt;&gt;"",RANK(Table13589[[#This Row],[Total]],Table13589[Total]),"")</f>
        <v>7</v>
      </c>
      <c r="M127" s="38" t="str">
        <f>IF(Table13589[[#This Row],[Name]]&gt;"",Table13589[[#This Row],[Name]],"")</f>
        <v/>
      </c>
      <c r="N127">
        <f>SUM(Table13589[[#This Row],[Class]:[Column3]])-Table13589[[#This Row],[Discard]]</f>
        <v>0</v>
      </c>
      <c r="O127" s="5">
        <f>RANK(Table13589[[#This Row],[Total2]],Table13589[Total2])</f>
        <v>7</v>
      </c>
    </row>
    <row r="128" spans="10:15">
      <c r="J128" s="3">
        <f>IF(COUNT(Table13589[[#This Row],[Class]:[Column4]])&gt;1,MIN(Table13589[[#This Row],[Class]:[Column2]]),0)</f>
        <v>0</v>
      </c>
      <c r="K128" s="17">
        <f>SUM(Table13589[[#This Row],[Class]:[Column3]])-Table13589[[#This Row],[Discard]]*0.9999</f>
        <v>0</v>
      </c>
      <c r="L128" s="2">
        <f>IF(Table13589[[#This Row],[Total]]&lt;&gt;"",RANK(Table13589[[#This Row],[Total]],Table13589[Total]),"")</f>
        <v>7</v>
      </c>
      <c r="M128" s="38" t="str">
        <f>IF(Table13589[[#This Row],[Name]]&gt;"",Table13589[[#This Row],[Name]],"")</f>
        <v/>
      </c>
      <c r="N128">
        <f>SUM(Table13589[[#This Row],[Class]:[Column3]])-Table13589[[#This Row],[Discard]]</f>
        <v>0</v>
      </c>
      <c r="O128" s="5">
        <f>RANK(Table13589[[#This Row],[Total2]],Table13589[Total2])</f>
        <v>7</v>
      </c>
    </row>
    <row r="129" spans="10:15">
      <c r="J129" s="3">
        <f>IF(COUNT(Table13589[[#This Row],[Class]:[Column4]])&gt;1,MIN(Table13589[[#This Row],[Class]:[Column2]]),0)</f>
        <v>0</v>
      </c>
      <c r="K129" s="17">
        <f>SUM(Table13589[[#This Row],[Class]:[Column3]])-Table13589[[#This Row],[Discard]]*0.9999</f>
        <v>0</v>
      </c>
      <c r="L129" s="2">
        <f>IF(Table13589[[#This Row],[Total]]&lt;&gt;"",RANK(Table13589[[#This Row],[Total]],Table13589[Total]),"")</f>
        <v>7</v>
      </c>
      <c r="M129" s="38" t="str">
        <f>IF(Table13589[[#This Row],[Name]]&gt;"",Table13589[[#This Row],[Name]],"")</f>
        <v/>
      </c>
      <c r="N129">
        <f>SUM(Table13589[[#This Row],[Class]:[Column3]])-Table13589[[#This Row],[Discard]]</f>
        <v>0</v>
      </c>
      <c r="O129" s="5">
        <f>RANK(Table13589[[#This Row],[Total2]],Table13589[Total2])</f>
        <v>7</v>
      </c>
    </row>
    <row r="130" spans="10:15">
      <c r="J130" s="3">
        <f>IF(COUNT(Table13589[[#This Row],[Class]:[Column4]])&gt;1,MIN(Table13589[[#This Row],[Class]:[Column2]]),0)</f>
        <v>0</v>
      </c>
      <c r="K130" s="17">
        <f>SUM(Table13589[[#This Row],[Class]:[Column3]])-Table13589[[#This Row],[Discard]]*0.9999</f>
        <v>0</v>
      </c>
      <c r="L130" s="2">
        <f>IF(Table13589[[#This Row],[Total]]&lt;&gt;"",RANK(Table13589[[#This Row],[Total]],Table13589[Total]),"")</f>
        <v>7</v>
      </c>
      <c r="M130" s="38" t="str">
        <f>IF(Table13589[[#This Row],[Name]]&gt;"",Table13589[[#This Row],[Name]],"")</f>
        <v/>
      </c>
      <c r="N130">
        <f>SUM(Table13589[[#This Row],[Class]:[Column3]])-Table13589[[#This Row],[Discard]]</f>
        <v>0</v>
      </c>
      <c r="O130" s="5">
        <f>RANK(Table13589[[#This Row],[Total2]],Table13589[Total2])</f>
        <v>7</v>
      </c>
    </row>
    <row r="131" spans="10:15">
      <c r="J131" s="3">
        <f>IF(COUNT(Table13589[[#This Row],[Class]:[Column4]])&gt;1,MIN(Table13589[[#This Row],[Class]:[Column2]]),0)</f>
        <v>0</v>
      </c>
      <c r="K131" s="17">
        <f>SUM(Table13589[[#This Row],[Class]:[Column3]])-Table13589[[#This Row],[Discard]]*0.9999</f>
        <v>0</v>
      </c>
      <c r="L131" s="2">
        <f>IF(Table13589[[#This Row],[Total]]&lt;&gt;"",RANK(Table13589[[#This Row],[Total]],Table13589[Total]),"")</f>
        <v>7</v>
      </c>
      <c r="M131" s="38" t="str">
        <f>IF(Table13589[[#This Row],[Name]]&gt;"",Table13589[[#This Row],[Name]],"")</f>
        <v/>
      </c>
      <c r="N131">
        <f>SUM(Table13589[[#This Row],[Class]:[Column3]])-Table13589[[#This Row],[Discard]]</f>
        <v>0</v>
      </c>
      <c r="O131" s="5">
        <f>RANK(Table13589[[#This Row],[Total2]],Table13589[Total2])</f>
        <v>7</v>
      </c>
    </row>
    <row r="132" spans="10:15">
      <c r="J132" s="3">
        <f>IF(COUNT(Table13589[[#This Row],[Class]:[Column4]])&gt;1,MIN(Table13589[[#This Row],[Class]:[Column2]]),0)</f>
        <v>0</v>
      </c>
      <c r="K132" s="17">
        <f>SUM(Table13589[[#This Row],[Class]:[Column3]])-Table13589[[#This Row],[Discard]]*0.9999</f>
        <v>0</v>
      </c>
      <c r="L132" s="2">
        <f>IF(Table13589[[#This Row],[Total]]&lt;&gt;"",RANK(Table13589[[#This Row],[Total]],Table13589[Total]),"")</f>
        <v>7</v>
      </c>
      <c r="M132" s="38" t="str">
        <f>IF(Table13589[[#This Row],[Name]]&gt;"",Table13589[[#This Row],[Name]],"")</f>
        <v/>
      </c>
      <c r="N132">
        <f>SUM(Table13589[[#This Row],[Class]:[Column3]])-Table13589[[#This Row],[Discard]]</f>
        <v>0</v>
      </c>
      <c r="O132" s="5">
        <f>RANK(Table13589[[#This Row],[Total2]],Table13589[Total2])</f>
        <v>7</v>
      </c>
    </row>
    <row r="133" spans="10:15">
      <c r="J133" s="3">
        <f>IF(COUNT(Table13589[[#This Row],[Class]:[Column4]])&gt;1,MIN(Table13589[[#This Row],[Class]:[Column2]]),0)</f>
        <v>0</v>
      </c>
      <c r="K133" s="17">
        <f>SUM(Table13589[[#This Row],[Class]:[Column3]])-Table13589[[#This Row],[Discard]]*0.9999</f>
        <v>0</v>
      </c>
      <c r="L133" s="2">
        <f>IF(Table13589[[#This Row],[Total]]&lt;&gt;"",RANK(Table13589[[#This Row],[Total]],Table13589[Total]),"")</f>
        <v>7</v>
      </c>
      <c r="M133" s="38" t="str">
        <f>IF(Table13589[[#This Row],[Name]]&gt;"",Table13589[[#This Row],[Name]],"")</f>
        <v/>
      </c>
      <c r="N133">
        <f>SUM(Table13589[[#This Row],[Class]:[Column3]])-Table13589[[#This Row],[Discard]]</f>
        <v>0</v>
      </c>
      <c r="O133" s="5">
        <f>RANK(Table13589[[#This Row],[Total2]],Table13589[Total2])</f>
        <v>7</v>
      </c>
    </row>
    <row r="134" spans="10:15">
      <c r="J134" s="3">
        <f>IF(COUNT(Table13589[[#This Row],[Class]:[Column4]])&gt;1,MIN(Table13589[[#This Row],[Class]:[Column2]]),0)</f>
        <v>0</v>
      </c>
      <c r="K134" s="17">
        <f>SUM(Table13589[[#This Row],[Class]:[Column3]])-Table13589[[#This Row],[Discard]]*0.9999</f>
        <v>0</v>
      </c>
      <c r="L134" s="2">
        <f>IF(Table13589[[#This Row],[Total]]&lt;&gt;"",RANK(Table13589[[#This Row],[Total]],Table13589[Total]),"")</f>
        <v>7</v>
      </c>
      <c r="M134" s="38" t="str">
        <f>IF(Table13589[[#This Row],[Name]]&gt;"",Table13589[[#This Row],[Name]],"")</f>
        <v/>
      </c>
      <c r="N134">
        <f>SUM(Table13589[[#This Row],[Class]:[Column3]])-Table13589[[#This Row],[Discard]]</f>
        <v>0</v>
      </c>
      <c r="O134" s="5">
        <f>RANK(Table13589[[#This Row],[Total2]],Table13589[Total2])</f>
        <v>7</v>
      </c>
    </row>
    <row r="135" spans="10:15">
      <c r="J135" s="3">
        <f>IF(COUNT(Table13589[[#This Row],[Class]:[Column4]])&gt;1,MIN(Table13589[[#This Row],[Class]:[Column2]]),0)</f>
        <v>0</v>
      </c>
      <c r="K135" s="17">
        <f>SUM(Table13589[[#This Row],[Class]:[Column3]])-Table13589[[#This Row],[Discard]]*0.9999</f>
        <v>0</v>
      </c>
      <c r="L135" s="2">
        <f>IF(Table13589[[#This Row],[Total]]&lt;&gt;"",RANK(Table13589[[#This Row],[Total]],Table13589[Total]),"")</f>
        <v>7</v>
      </c>
      <c r="M135" s="38" t="str">
        <f>IF(Table13589[[#This Row],[Name]]&gt;"",Table13589[[#This Row],[Name]],"")</f>
        <v/>
      </c>
      <c r="N135">
        <f>SUM(Table13589[[#This Row],[Class]:[Column3]])-Table13589[[#This Row],[Discard]]</f>
        <v>0</v>
      </c>
      <c r="O135" s="5">
        <f>RANK(Table13589[[#This Row],[Total2]],Table13589[Total2])</f>
        <v>7</v>
      </c>
    </row>
    <row r="136" spans="10:15">
      <c r="J136" s="3">
        <f>IF(COUNT(Table13589[[#This Row],[Class]:[Column4]])&gt;1,MIN(Table13589[[#This Row],[Class]:[Column2]]),0)</f>
        <v>0</v>
      </c>
      <c r="K136" s="17">
        <f>SUM(Table13589[[#This Row],[Class]:[Column3]])-Table13589[[#This Row],[Discard]]*0.9999</f>
        <v>0</v>
      </c>
      <c r="L136" s="2">
        <f>IF(Table13589[[#This Row],[Total]]&lt;&gt;"",RANK(Table13589[[#This Row],[Total]],Table13589[Total]),"")</f>
        <v>7</v>
      </c>
      <c r="M136" s="38" t="str">
        <f>IF(Table13589[[#This Row],[Name]]&gt;"",Table13589[[#This Row],[Name]],"")</f>
        <v/>
      </c>
      <c r="N136">
        <f>SUM(Table13589[[#This Row],[Class]:[Column3]])-Table13589[[#This Row],[Discard]]</f>
        <v>0</v>
      </c>
      <c r="O136" s="5">
        <f>RANK(Table13589[[#This Row],[Total2]],Table13589[Total2])</f>
        <v>7</v>
      </c>
    </row>
    <row r="137" spans="10:15">
      <c r="J137" s="3">
        <f>IF(COUNT(Table13589[[#This Row],[Class]:[Column4]])&gt;1,MIN(Table13589[[#This Row],[Class]:[Column2]]),0)</f>
        <v>0</v>
      </c>
      <c r="K137" s="17">
        <f>SUM(Table13589[[#This Row],[Class]:[Column3]])-Table13589[[#This Row],[Discard]]*0.9999</f>
        <v>0</v>
      </c>
      <c r="L137" s="2">
        <f>IF(Table13589[[#This Row],[Total]]&lt;&gt;"",RANK(Table13589[[#This Row],[Total]],Table13589[Total]),"")</f>
        <v>7</v>
      </c>
      <c r="M137" s="38" t="str">
        <f>IF(Table13589[[#This Row],[Name]]&gt;"",Table13589[[#This Row],[Name]],"")</f>
        <v/>
      </c>
      <c r="N137">
        <f>SUM(Table13589[[#This Row],[Class]:[Column3]])-Table13589[[#This Row],[Discard]]</f>
        <v>0</v>
      </c>
      <c r="O137" s="5">
        <f>RANK(Table13589[[#This Row],[Total2]],Table13589[Total2])</f>
        <v>7</v>
      </c>
    </row>
    <row r="138" spans="10:15">
      <c r="J138" s="3">
        <f>IF(COUNT(Table13589[[#This Row],[Class]:[Column4]])&gt;1,MIN(Table13589[[#This Row],[Class]:[Column2]]),0)</f>
        <v>0</v>
      </c>
      <c r="K138" s="17">
        <f>SUM(Table13589[[#This Row],[Class]:[Column3]])-Table13589[[#This Row],[Discard]]*0.9999</f>
        <v>0</v>
      </c>
      <c r="L138" s="2">
        <f>IF(Table13589[[#This Row],[Total]]&lt;&gt;"",RANK(Table13589[[#This Row],[Total]],Table13589[Total]),"")</f>
        <v>7</v>
      </c>
      <c r="M138" s="38" t="str">
        <f>IF(Table13589[[#This Row],[Name]]&gt;"",Table13589[[#This Row],[Name]],"")</f>
        <v/>
      </c>
      <c r="N138">
        <f>SUM(Table13589[[#This Row],[Class]:[Column3]])-Table13589[[#This Row],[Discard]]</f>
        <v>0</v>
      </c>
      <c r="O138" s="5">
        <f>RANK(Table13589[[#This Row],[Total2]],Table13589[Total2])</f>
        <v>7</v>
      </c>
    </row>
    <row r="139" spans="10:15">
      <c r="J139" s="3">
        <f>IF(COUNT(Table13589[[#This Row],[Class]:[Column4]])&gt;1,MIN(Table13589[[#This Row],[Class]:[Column2]]),0)</f>
        <v>0</v>
      </c>
      <c r="K139" s="17">
        <f>SUM(Table13589[[#This Row],[Class]:[Column3]])-Table13589[[#This Row],[Discard]]*0.9999</f>
        <v>0</v>
      </c>
      <c r="L139" s="2">
        <f>IF(Table13589[[#This Row],[Total]]&lt;&gt;"",RANK(Table13589[[#This Row],[Total]],Table13589[Total]),"")</f>
        <v>7</v>
      </c>
      <c r="M139" s="38" t="str">
        <f>IF(Table13589[[#This Row],[Name]]&gt;"",Table13589[[#This Row],[Name]],"")</f>
        <v/>
      </c>
      <c r="N139">
        <f>SUM(Table13589[[#This Row],[Class]:[Column3]])-Table13589[[#This Row],[Discard]]</f>
        <v>0</v>
      </c>
      <c r="O139" s="5">
        <f>RANK(Table13589[[#This Row],[Total2]],Table13589[Total2])</f>
        <v>7</v>
      </c>
    </row>
    <row r="140" spans="10:15">
      <c r="J140" s="3">
        <f>IF(COUNT(Table13589[[#This Row],[Class]:[Column4]])&gt;1,MIN(Table13589[[#This Row],[Class]:[Column2]]),0)</f>
        <v>0</v>
      </c>
      <c r="K140" s="17">
        <f>SUM(Table13589[[#This Row],[Class]:[Column3]])-Table13589[[#This Row],[Discard]]*0.9999</f>
        <v>0</v>
      </c>
      <c r="L140" s="2">
        <f>IF(Table13589[[#This Row],[Total]]&lt;&gt;"",RANK(Table13589[[#This Row],[Total]],Table13589[Total]),"")</f>
        <v>7</v>
      </c>
      <c r="M140" s="38" t="str">
        <f>IF(Table13589[[#This Row],[Name]]&gt;"",Table13589[[#This Row],[Name]],"")</f>
        <v/>
      </c>
      <c r="N140">
        <f>SUM(Table13589[[#This Row],[Class]:[Column3]])-Table13589[[#This Row],[Discard]]</f>
        <v>0</v>
      </c>
      <c r="O140" s="5">
        <f>RANK(Table13589[[#This Row],[Total2]],Table13589[Total2])</f>
        <v>7</v>
      </c>
    </row>
    <row r="141" spans="10:15">
      <c r="J141" s="3">
        <f>IF(COUNT(Table13589[[#This Row],[Class]:[Column4]])&gt;1,MIN(Table13589[[#This Row],[Class]:[Column2]]),0)</f>
        <v>0</v>
      </c>
      <c r="K141" s="17">
        <f>SUM(Table13589[[#This Row],[Class]:[Column3]])-Table13589[[#This Row],[Discard]]*0.9999</f>
        <v>0</v>
      </c>
      <c r="L141" s="2">
        <f>IF(Table13589[[#This Row],[Total]]&lt;&gt;"",RANK(Table13589[[#This Row],[Total]],Table13589[Total]),"")</f>
        <v>7</v>
      </c>
      <c r="M141" s="38" t="str">
        <f>IF(Table13589[[#This Row],[Name]]&gt;"",Table13589[[#This Row],[Name]],"")</f>
        <v/>
      </c>
      <c r="N141">
        <f>SUM(Table13589[[#This Row],[Class]:[Column3]])-Table13589[[#This Row],[Discard]]</f>
        <v>0</v>
      </c>
      <c r="O141" s="5">
        <f>RANK(Table13589[[#This Row],[Total2]],Table13589[Total2])</f>
        <v>7</v>
      </c>
    </row>
    <row r="142" spans="10:15">
      <c r="J142" s="3">
        <f>IF(COUNT(Table13589[[#This Row],[Class]:[Column4]])&gt;1,MIN(Table13589[[#This Row],[Class]:[Column2]]),0)</f>
        <v>0</v>
      </c>
      <c r="K142" s="17">
        <f>SUM(Table13589[[#This Row],[Class]:[Column3]])-Table13589[[#This Row],[Discard]]*0.9999</f>
        <v>0</v>
      </c>
      <c r="L142" s="2">
        <f>IF(Table13589[[#This Row],[Total]]&lt;&gt;"",RANK(Table13589[[#This Row],[Total]],Table13589[Total]),"")</f>
        <v>7</v>
      </c>
      <c r="M142" s="38" t="str">
        <f>IF(Table13589[[#This Row],[Name]]&gt;"",Table13589[[#This Row],[Name]],"")</f>
        <v/>
      </c>
      <c r="N142">
        <f>SUM(Table13589[[#This Row],[Class]:[Column3]])-Table13589[[#This Row],[Discard]]</f>
        <v>0</v>
      </c>
      <c r="O142" s="5">
        <f>RANK(Table13589[[#This Row],[Total2]],Table13589[Total2])</f>
        <v>7</v>
      </c>
    </row>
    <row r="143" spans="10:15">
      <c r="J143" s="3">
        <f>IF(COUNT(Table13589[[#This Row],[Class]:[Column4]])&gt;1,MIN(Table13589[[#This Row],[Class]:[Column2]]),0)</f>
        <v>0</v>
      </c>
      <c r="K143" s="17">
        <f>SUM(Table13589[[#This Row],[Class]:[Column3]])-Table13589[[#This Row],[Discard]]*0.9999</f>
        <v>0</v>
      </c>
      <c r="L143" s="2">
        <f>IF(Table13589[[#This Row],[Total]]&lt;&gt;"",RANK(Table13589[[#This Row],[Total]],Table13589[Total]),"")</f>
        <v>7</v>
      </c>
      <c r="M143" s="38" t="str">
        <f>IF(Table13589[[#This Row],[Name]]&gt;"",Table13589[[#This Row],[Name]],"")</f>
        <v/>
      </c>
      <c r="N143">
        <f>SUM(Table13589[[#This Row],[Class]:[Column3]])-Table13589[[#This Row],[Discard]]</f>
        <v>0</v>
      </c>
      <c r="O143" s="5">
        <f>RANK(Table13589[[#This Row],[Total2]],Table13589[Total2])</f>
        <v>7</v>
      </c>
    </row>
    <row r="144" spans="10:15">
      <c r="J144" s="3">
        <f>IF(COUNT(Table13589[[#This Row],[Class]:[Column4]])&gt;1,MIN(Table13589[[#This Row],[Class]:[Column2]]),0)</f>
        <v>0</v>
      </c>
      <c r="K144" s="17">
        <f>SUM(Table13589[[#This Row],[Class]:[Column3]])-Table13589[[#This Row],[Discard]]*0.9999</f>
        <v>0</v>
      </c>
      <c r="L144" s="2">
        <f>IF(Table13589[[#This Row],[Total]]&lt;&gt;"",RANK(Table13589[[#This Row],[Total]],Table13589[Total]),"")</f>
        <v>7</v>
      </c>
      <c r="M144" s="38" t="str">
        <f>IF(Table13589[[#This Row],[Name]]&gt;"",Table13589[[#This Row],[Name]],"")</f>
        <v/>
      </c>
      <c r="N144">
        <f>SUM(Table13589[[#This Row],[Class]:[Column3]])-Table13589[[#This Row],[Discard]]</f>
        <v>0</v>
      </c>
      <c r="O144" s="5">
        <f>RANK(Table13589[[#This Row],[Total2]],Table13589[Total2])</f>
        <v>7</v>
      </c>
    </row>
    <row r="145" spans="10:15">
      <c r="J145" s="3">
        <f>IF(COUNT(Table13589[[#This Row],[Class]:[Column4]])&gt;1,MIN(Table13589[[#This Row],[Class]:[Column2]]),0)</f>
        <v>0</v>
      </c>
      <c r="K145" s="17">
        <f>SUM(Table13589[[#This Row],[Class]:[Column3]])-Table13589[[#This Row],[Discard]]*0.9999</f>
        <v>0</v>
      </c>
      <c r="L145" s="2">
        <f>IF(Table13589[[#This Row],[Total]]&lt;&gt;"",RANK(Table13589[[#This Row],[Total]],Table13589[Total]),"")</f>
        <v>7</v>
      </c>
      <c r="M145" s="38" t="str">
        <f>IF(Table13589[[#This Row],[Name]]&gt;"",Table13589[[#This Row],[Name]],"")</f>
        <v/>
      </c>
      <c r="N145">
        <f>SUM(Table13589[[#This Row],[Class]:[Column3]])-Table13589[[#This Row],[Discard]]</f>
        <v>0</v>
      </c>
      <c r="O145" s="5">
        <f>RANK(Table13589[[#This Row],[Total2]],Table13589[Total2])</f>
        <v>7</v>
      </c>
    </row>
    <row r="146" spans="10:15">
      <c r="J146" s="3">
        <f>IF(COUNT(Table13589[[#This Row],[Class]:[Column4]])&gt;1,MIN(Table13589[[#This Row],[Class]:[Column2]]),0)</f>
        <v>0</v>
      </c>
      <c r="K146" s="17">
        <f>SUM(Table13589[[#This Row],[Class]:[Column3]])-Table13589[[#This Row],[Discard]]*0.9999</f>
        <v>0</v>
      </c>
      <c r="L146" s="2">
        <f>IF(Table13589[[#This Row],[Total]]&lt;&gt;"",RANK(Table13589[[#This Row],[Total]],Table13589[Total]),"")</f>
        <v>7</v>
      </c>
      <c r="M146" s="38" t="str">
        <f>IF(Table13589[[#This Row],[Name]]&gt;"",Table13589[[#This Row],[Name]],"")</f>
        <v/>
      </c>
      <c r="N146">
        <f>SUM(Table13589[[#This Row],[Class]:[Column3]])-Table13589[[#This Row],[Discard]]</f>
        <v>0</v>
      </c>
      <c r="O146" s="5">
        <f>RANK(Table13589[[#This Row],[Total2]],Table13589[Total2])</f>
        <v>7</v>
      </c>
    </row>
    <row r="147" spans="10:15">
      <c r="J147" s="3">
        <f>IF(COUNT(Table13589[[#This Row],[Class]:[Column4]])&gt;1,MIN(Table13589[[#This Row],[Class]:[Column2]]),0)</f>
        <v>0</v>
      </c>
      <c r="K147" s="17">
        <f>SUM(Table13589[[#This Row],[Class]:[Column3]])-Table13589[[#This Row],[Discard]]*0.9999</f>
        <v>0</v>
      </c>
      <c r="L147" s="2">
        <f>IF(Table13589[[#This Row],[Total]]&lt;&gt;"",RANK(Table13589[[#This Row],[Total]],Table13589[Total]),"")</f>
        <v>7</v>
      </c>
      <c r="M147" s="38" t="str">
        <f>IF(Table13589[[#This Row],[Name]]&gt;"",Table13589[[#This Row],[Name]],"")</f>
        <v/>
      </c>
      <c r="N147">
        <f>SUM(Table13589[[#This Row],[Class]:[Column3]])-Table13589[[#This Row],[Discard]]</f>
        <v>0</v>
      </c>
      <c r="O147" s="5">
        <f>RANK(Table13589[[#This Row],[Total2]],Table13589[Total2])</f>
        <v>7</v>
      </c>
    </row>
    <row r="148" spans="10:15">
      <c r="J148" s="3">
        <f>IF(COUNT(Table13589[[#This Row],[Class]:[Column4]])&gt;1,MIN(Table13589[[#This Row],[Class]:[Column2]]),0)</f>
        <v>0</v>
      </c>
      <c r="K148" s="17">
        <f>SUM(Table13589[[#This Row],[Class]:[Column3]])-Table13589[[#This Row],[Discard]]*0.9999</f>
        <v>0</v>
      </c>
      <c r="L148" s="2">
        <f>IF(Table13589[[#This Row],[Total]]&lt;&gt;"",RANK(Table13589[[#This Row],[Total]],Table13589[Total]),"")</f>
        <v>7</v>
      </c>
      <c r="M148" s="38" t="str">
        <f>IF(Table13589[[#This Row],[Name]]&gt;"",Table13589[[#This Row],[Name]],"")</f>
        <v/>
      </c>
      <c r="N148">
        <f>SUM(Table13589[[#This Row],[Class]:[Column3]])-Table13589[[#This Row],[Discard]]</f>
        <v>0</v>
      </c>
      <c r="O148" s="5">
        <f>RANK(Table13589[[#This Row],[Total2]],Table13589[Total2])</f>
        <v>7</v>
      </c>
    </row>
    <row r="149" spans="10:15">
      <c r="J149" s="3">
        <f>IF(COUNT(Table13589[[#This Row],[Class]:[Column4]])&gt;1,MIN(Table13589[[#This Row],[Class]:[Column2]]),0)</f>
        <v>0</v>
      </c>
      <c r="K149" s="17">
        <f>SUM(Table13589[[#This Row],[Class]:[Column3]])-Table13589[[#This Row],[Discard]]*0.9999</f>
        <v>0</v>
      </c>
      <c r="L149" s="2">
        <f>IF(Table13589[[#This Row],[Total]]&lt;&gt;"",RANK(Table13589[[#This Row],[Total]],Table13589[Total]),"")</f>
        <v>7</v>
      </c>
      <c r="M149" s="38" t="str">
        <f>IF(Table13589[[#This Row],[Name]]&gt;"",Table13589[[#This Row],[Name]],"")</f>
        <v/>
      </c>
      <c r="N149">
        <f>SUM(Table13589[[#This Row],[Class]:[Column3]])-Table13589[[#This Row],[Discard]]</f>
        <v>0</v>
      </c>
      <c r="O149" s="5">
        <f>RANK(Table13589[[#This Row],[Total2]],Table13589[Total2])</f>
        <v>7</v>
      </c>
    </row>
    <row r="150" spans="10:15">
      <c r="J150" s="3">
        <f>IF(COUNT(Table13589[[#This Row],[Class]:[Column4]])&gt;1,MIN(Table13589[[#This Row],[Class]:[Column2]]),0)</f>
        <v>0</v>
      </c>
      <c r="K150" s="17">
        <f>SUM(Table13589[[#This Row],[Class]:[Column3]])-Table13589[[#This Row],[Discard]]*0.9999</f>
        <v>0</v>
      </c>
      <c r="L150" s="2">
        <f>IF(Table13589[[#This Row],[Total]]&lt;&gt;"",RANK(Table13589[[#This Row],[Total]],Table13589[Total]),"")</f>
        <v>7</v>
      </c>
      <c r="M150" s="38" t="str">
        <f>IF(Table13589[[#This Row],[Name]]&gt;"",Table13589[[#This Row],[Name]],"")</f>
        <v/>
      </c>
      <c r="N150">
        <f>SUM(Table13589[[#This Row],[Class]:[Column3]])-Table13589[[#This Row],[Discard]]</f>
        <v>0</v>
      </c>
      <c r="O150" s="5">
        <f>RANK(Table13589[[#This Row],[Total2]],Table13589[Total2])</f>
        <v>7</v>
      </c>
    </row>
    <row r="151" spans="10:15">
      <c r="J151" s="3">
        <f>IF(COUNT(Table13589[[#This Row],[Class]:[Column4]])&gt;1,MIN(Table13589[[#This Row],[Class]:[Column2]]),0)</f>
        <v>0</v>
      </c>
      <c r="K151" s="17">
        <f>SUM(Table13589[[#This Row],[Class]:[Column3]])-Table13589[[#This Row],[Discard]]*0.9999</f>
        <v>0</v>
      </c>
      <c r="L151" s="2">
        <f>IF(Table13589[[#This Row],[Total]]&lt;&gt;"",RANK(Table13589[[#This Row],[Total]],Table13589[Total]),"")</f>
        <v>7</v>
      </c>
      <c r="M151" s="38" t="str">
        <f>IF(Table13589[[#This Row],[Name]]&gt;"",Table13589[[#This Row],[Name]],"")</f>
        <v/>
      </c>
      <c r="N151">
        <f>SUM(Table13589[[#This Row],[Class]:[Column3]])-Table13589[[#This Row],[Discard]]</f>
        <v>0</v>
      </c>
      <c r="O151" s="5">
        <f>RANK(Table13589[[#This Row],[Total2]],Table13589[Total2])</f>
        <v>7</v>
      </c>
    </row>
    <row r="152" spans="10:15">
      <c r="J152" s="3">
        <f>IF(COUNT(Table13589[[#This Row],[Class]:[Column4]])&gt;1,MIN(Table13589[[#This Row],[Class]:[Column2]]),0)</f>
        <v>0</v>
      </c>
      <c r="K152" s="17">
        <f>SUM(Table13589[[#This Row],[Class]:[Column3]])-Table13589[[#This Row],[Discard]]*0.9999</f>
        <v>0</v>
      </c>
      <c r="L152" s="2">
        <f>IF(Table13589[[#This Row],[Total]]&lt;&gt;"",RANK(Table13589[[#This Row],[Total]],Table13589[Total]),"")</f>
        <v>7</v>
      </c>
      <c r="M152" s="38" t="str">
        <f>IF(Table13589[[#This Row],[Name]]&gt;"",Table13589[[#This Row],[Name]],"")</f>
        <v/>
      </c>
      <c r="N152">
        <f>SUM(Table13589[[#This Row],[Class]:[Column3]])-Table13589[[#This Row],[Discard]]</f>
        <v>0</v>
      </c>
      <c r="O152" s="5">
        <f>RANK(Table13589[[#This Row],[Total2]],Table13589[Total2])</f>
        <v>7</v>
      </c>
    </row>
    <row r="153" spans="10:15">
      <c r="J153" s="3">
        <f>IF(COUNT(Table13589[[#This Row],[Class]:[Column4]])&gt;1,MIN(Table13589[[#This Row],[Class]:[Column2]]),0)</f>
        <v>0</v>
      </c>
      <c r="K153" s="17">
        <f>SUM(Table13589[[#This Row],[Class]:[Column3]])-Table13589[[#This Row],[Discard]]*0.9999</f>
        <v>0</v>
      </c>
      <c r="L153" s="2">
        <f>IF(Table13589[[#This Row],[Total]]&lt;&gt;"",RANK(Table13589[[#This Row],[Total]],Table13589[Total]),"")</f>
        <v>7</v>
      </c>
      <c r="M153" s="38" t="str">
        <f>IF(Table13589[[#This Row],[Name]]&gt;"",Table13589[[#This Row],[Name]],"")</f>
        <v/>
      </c>
      <c r="N153">
        <f>SUM(Table13589[[#This Row],[Class]:[Column3]])-Table13589[[#This Row],[Discard]]</f>
        <v>0</v>
      </c>
      <c r="O153" s="5">
        <f>RANK(Table13589[[#This Row],[Total2]],Table13589[Total2])</f>
        <v>7</v>
      </c>
    </row>
    <row r="154" spans="10:15">
      <c r="J154" s="3">
        <f>IF(COUNT(Table13589[[#This Row],[Class]:[Column4]])&gt;1,MIN(Table13589[[#This Row],[Class]:[Column2]]),0)</f>
        <v>0</v>
      </c>
      <c r="K154" s="17">
        <f>SUM(Table13589[[#This Row],[Class]:[Column3]])-Table13589[[#This Row],[Discard]]*0.9999</f>
        <v>0</v>
      </c>
      <c r="L154" s="2">
        <f>IF(Table13589[[#This Row],[Total]]&lt;&gt;"",RANK(Table13589[[#This Row],[Total]],Table13589[Total]),"")</f>
        <v>7</v>
      </c>
      <c r="M154" s="38" t="str">
        <f>IF(Table13589[[#This Row],[Name]]&gt;"",Table13589[[#This Row],[Name]],"")</f>
        <v/>
      </c>
      <c r="N154">
        <f>SUM(Table13589[[#This Row],[Class]:[Column3]])-Table13589[[#This Row],[Discard]]</f>
        <v>0</v>
      </c>
      <c r="O154" s="5">
        <f>RANK(Table13589[[#This Row],[Total2]],Table13589[Total2])</f>
        <v>7</v>
      </c>
    </row>
    <row r="155" spans="10:15">
      <c r="J155" s="3">
        <f>IF(COUNT(Table13589[[#This Row],[Class]:[Column4]])&gt;1,MIN(Table13589[[#This Row],[Class]:[Column2]]),0)</f>
        <v>0</v>
      </c>
      <c r="K155" s="17">
        <f>SUM(Table13589[[#This Row],[Class]:[Column3]])-Table13589[[#This Row],[Discard]]*0.9999</f>
        <v>0</v>
      </c>
      <c r="L155" s="2">
        <f>IF(Table13589[[#This Row],[Total]]&lt;&gt;"",RANK(Table13589[[#This Row],[Total]],Table13589[Total]),"")</f>
        <v>7</v>
      </c>
      <c r="M155" s="38" t="str">
        <f>IF(Table13589[[#This Row],[Name]]&gt;"",Table13589[[#This Row],[Name]],"")</f>
        <v/>
      </c>
      <c r="N155">
        <f>SUM(Table13589[[#This Row],[Class]:[Column3]])-Table13589[[#This Row],[Discard]]</f>
        <v>0</v>
      </c>
      <c r="O155" s="5">
        <f>RANK(Table13589[[#This Row],[Total2]],Table13589[Total2])</f>
        <v>7</v>
      </c>
    </row>
    <row r="156" spans="10:15">
      <c r="J156" s="3">
        <f>IF(COUNT(Table13589[[#This Row],[Class]:[Column4]])&gt;1,MIN(Table13589[[#This Row],[Class]:[Column2]]),0)</f>
        <v>0</v>
      </c>
      <c r="K156" s="17">
        <f>SUM(Table13589[[#This Row],[Class]:[Column3]])-Table13589[[#This Row],[Discard]]*0.9999</f>
        <v>0</v>
      </c>
      <c r="L156" s="2">
        <f>IF(Table13589[[#This Row],[Total]]&lt;&gt;"",RANK(Table13589[[#This Row],[Total]],Table13589[Total]),"")</f>
        <v>7</v>
      </c>
      <c r="M156" s="38" t="str">
        <f>IF(Table13589[[#This Row],[Name]]&gt;"",Table13589[[#This Row],[Name]],"")</f>
        <v/>
      </c>
      <c r="N156">
        <f>SUM(Table13589[[#This Row],[Class]:[Column3]])-Table13589[[#This Row],[Discard]]</f>
        <v>0</v>
      </c>
      <c r="O156" s="5">
        <f>RANK(Table13589[[#This Row],[Total2]],Table13589[Total2])</f>
        <v>7</v>
      </c>
    </row>
    <row r="157" spans="10:15">
      <c r="J157" s="3">
        <f>IF(COUNT(Table13589[[#This Row],[Class]:[Column4]])&gt;1,MIN(Table13589[[#This Row],[Class]:[Column2]]),0)</f>
        <v>0</v>
      </c>
      <c r="K157" s="17">
        <f>SUM(Table13589[[#This Row],[Class]:[Column3]])-Table13589[[#This Row],[Discard]]*0.9999</f>
        <v>0</v>
      </c>
      <c r="L157" s="2">
        <f>IF(Table13589[[#This Row],[Total]]&lt;&gt;"",RANK(Table13589[[#This Row],[Total]],Table13589[Total]),"")</f>
        <v>7</v>
      </c>
      <c r="M157" s="38" t="str">
        <f>IF(Table13589[[#This Row],[Name]]&gt;"",Table13589[[#This Row],[Name]],"")</f>
        <v/>
      </c>
      <c r="N157">
        <f>SUM(Table13589[[#This Row],[Class]:[Column3]])-Table13589[[#This Row],[Discard]]</f>
        <v>0</v>
      </c>
      <c r="O157" s="5">
        <f>RANK(Table13589[[#This Row],[Total2]],Table13589[Total2])</f>
        <v>7</v>
      </c>
    </row>
    <row r="158" spans="10:15">
      <c r="J158" s="3">
        <f>IF(COUNT(Table13589[[#This Row],[Class]:[Column4]])&gt;1,MIN(Table13589[[#This Row],[Class]:[Column2]]),0)</f>
        <v>0</v>
      </c>
      <c r="K158" s="17">
        <f>SUM(Table13589[[#This Row],[Class]:[Column3]])-Table13589[[#This Row],[Discard]]*0.9999</f>
        <v>0</v>
      </c>
      <c r="L158" s="2">
        <f>IF(Table13589[[#This Row],[Total]]&lt;&gt;"",RANK(Table13589[[#This Row],[Total]],Table13589[Total]),"")</f>
        <v>7</v>
      </c>
      <c r="M158" s="38" t="str">
        <f>IF(Table13589[[#This Row],[Name]]&gt;"",Table13589[[#This Row],[Name]],"")</f>
        <v/>
      </c>
      <c r="N158">
        <f>SUM(Table13589[[#This Row],[Class]:[Column3]])-Table13589[[#This Row],[Discard]]</f>
        <v>0</v>
      </c>
      <c r="O158" s="5">
        <f>RANK(Table13589[[#This Row],[Total2]],Table13589[Total2])</f>
        <v>7</v>
      </c>
    </row>
    <row r="159" spans="10:15">
      <c r="J159" s="3">
        <f>IF(COUNT(Table13589[[#This Row],[Class]:[Column4]])&gt;1,MIN(Table13589[[#This Row],[Class]:[Column2]]),0)</f>
        <v>0</v>
      </c>
      <c r="K159" s="17">
        <f>SUM(Table13589[[#This Row],[Class]:[Column3]])-Table13589[[#This Row],[Discard]]*0.9999</f>
        <v>0</v>
      </c>
      <c r="L159" s="2">
        <f>IF(Table13589[[#This Row],[Total]]&lt;&gt;"",RANK(Table13589[[#This Row],[Total]],Table13589[Total]),"")</f>
        <v>7</v>
      </c>
      <c r="M159" s="38" t="str">
        <f>IF(Table13589[[#This Row],[Name]]&gt;"",Table13589[[#This Row],[Name]],"")</f>
        <v/>
      </c>
      <c r="N159">
        <f>SUM(Table13589[[#This Row],[Class]:[Column3]])-Table13589[[#This Row],[Discard]]</f>
        <v>0</v>
      </c>
      <c r="O159" s="5">
        <f>RANK(Table13589[[#This Row],[Total2]],Table13589[Total2])</f>
        <v>7</v>
      </c>
    </row>
    <row r="160" spans="10:15">
      <c r="J160" s="3">
        <f>IF(COUNT(Table13589[[#This Row],[Class]:[Column4]])&gt;1,MIN(Table13589[[#This Row],[Class]:[Column2]]),0)</f>
        <v>0</v>
      </c>
      <c r="K160" s="17">
        <f>SUM(Table13589[[#This Row],[Class]:[Column3]])-Table13589[[#This Row],[Discard]]*0.9999</f>
        <v>0</v>
      </c>
      <c r="L160" s="2">
        <f>IF(Table13589[[#This Row],[Total]]&lt;&gt;"",RANK(Table13589[[#This Row],[Total]],Table13589[Total]),"")</f>
        <v>7</v>
      </c>
      <c r="M160" s="38" t="str">
        <f>IF(Table13589[[#This Row],[Name]]&gt;"",Table13589[[#This Row],[Name]],"")</f>
        <v/>
      </c>
      <c r="N160">
        <f>SUM(Table13589[[#This Row],[Class]:[Column3]])-Table13589[[#This Row],[Discard]]</f>
        <v>0</v>
      </c>
      <c r="O160" s="5">
        <f>RANK(Table13589[[#This Row],[Total2]],Table13589[Total2])</f>
        <v>7</v>
      </c>
    </row>
    <row r="161" spans="10:15">
      <c r="J161" s="3">
        <f>IF(COUNT(Table13589[[#This Row],[Class]:[Column4]])&gt;1,MIN(Table13589[[#This Row],[Class]:[Column2]]),0)</f>
        <v>0</v>
      </c>
      <c r="K161" s="17">
        <f>SUM(Table13589[[#This Row],[Class]:[Column3]])-Table13589[[#This Row],[Discard]]*0.9999</f>
        <v>0</v>
      </c>
      <c r="L161" s="2">
        <f>IF(Table13589[[#This Row],[Total]]&lt;&gt;"",RANK(Table13589[[#This Row],[Total]],Table13589[Total]),"")</f>
        <v>7</v>
      </c>
      <c r="M161" s="38" t="str">
        <f>IF(Table13589[[#This Row],[Name]]&gt;"",Table13589[[#This Row],[Name]],"")</f>
        <v/>
      </c>
      <c r="N161">
        <f>SUM(Table13589[[#This Row],[Class]:[Column3]])-Table13589[[#This Row],[Discard]]</f>
        <v>0</v>
      </c>
      <c r="O161" s="5">
        <f>RANK(Table13589[[#This Row],[Total2]],Table13589[Total2])</f>
        <v>7</v>
      </c>
    </row>
    <row r="162" spans="10:15">
      <c r="J162" s="3">
        <f>IF(COUNT(Table13589[[#This Row],[Class]:[Column4]])&gt;1,MIN(Table13589[[#This Row],[Class]:[Column2]]),0)</f>
        <v>0</v>
      </c>
      <c r="K162" s="17">
        <f>SUM(Table13589[[#This Row],[Class]:[Column3]])-Table13589[[#This Row],[Discard]]*0.9999</f>
        <v>0</v>
      </c>
      <c r="L162" s="2">
        <f>IF(Table13589[[#This Row],[Total]]&lt;&gt;"",RANK(Table13589[[#This Row],[Total]],Table13589[Total]),"")</f>
        <v>7</v>
      </c>
      <c r="M162" s="38" t="str">
        <f>IF(Table13589[[#This Row],[Name]]&gt;"",Table13589[[#This Row],[Name]],"")</f>
        <v/>
      </c>
      <c r="N162">
        <f>SUM(Table13589[[#This Row],[Class]:[Column3]])-Table13589[[#This Row],[Discard]]</f>
        <v>0</v>
      </c>
      <c r="O162" s="5">
        <f>RANK(Table13589[[#This Row],[Total2]],Table13589[Total2])</f>
        <v>7</v>
      </c>
    </row>
    <row r="163" spans="10:15">
      <c r="J163" s="3">
        <f>IF(COUNT(Table13589[[#This Row],[Class]:[Column4]])&gt;1,MIN(Table13589[[#This Row],[Class]:[Column2]]),0)</f>
        <v>0</v>
      </c>
      <c r="K163" s="17">
        <f>SUM(Table13589[[#This Row],[Class]:[Column3]])-Table13589[[#This Row],[Discard]]*0.9999</f>
        <v>0</v>
      </c>
      <c r="L163" s="2">
        <f>IF(Table13589[[#This Row],[Total]]&lt;&gt;"",RANK(Table13589[[#This Row],[Total]],Table13589[Total]),"")</f>
        <v>7</v>
      </c>
      <c r="M163" s="38" t="str">
        <f>IF(Table13589[[#This Row],[Name]]&gt;"",Table13589[[#This Row],[Name]],"")</f>
        <v/>
      </c>
      <c r="N163">
        <f>SUM(Table13589[[#This Row],[Class]:[Column3]])-Table13589[[#This Row],[Discard]]</f>
        <v>0</v>
      </c>
      <c r="O163" s="5">
        <f>RANK(Table13589[[#This Row],[Total2]],Table13589[Total2])</f>
        <v>7</v>
      </c>
    </row>
    <row r="164" spans="10:15">
      <c r="J164" s="3">
        <f>IF(COUNT(Table13589[[#This Row],[Class]:[Column4]])&gt;1,MIN(Table13589[[#This Row],[Class]:[Column2]]),0)</f>
        <v>0</v>
      </c>
      <c r="K164" s="17">
        <f>SUM(Table13589[[#This Row],[Class]:[Column3]])-Table13589[[#This Row],[Discard]]*0.9999</f>
        <v>0</v>
      </c>
      <c r="L164" s="2">
        <f>IF(Table13589[[#This Row],[Total]]&lt;&gt;"",RANK(Table13589[[#This Row],[Total]],Table13589[Total]),"")</f>
        <v>7</v>
      </c>
      <c r="M164" s="38" t="str">
        <f>IF(Table13589[[#This Row],[Name]]&gt;"",Table13589[[#This Row],[Name]],"")</f>
        <v/>
      </c>
      <c r="N164">
        <f>SUM(Table13589[[#This Row],[Class]:[Column3]])-Table13589[[#This Row],[Discard]]</f>
        <v>0</v>
      </c>
      <c r="O164" s="5">
        <f>RANK(Table13589[[#This Row],[Total2]],Table13589[Total2])</f>
        <v>7</v>
      </c>
    </row>
    <row r="165" spans="10:15">
      <c r="J165" s="3">
        <f>IF(COUNT(Table13589[[#This Row],[Class]:[Column4]])&gt;1,MIN(Table13589[[#This Row],[Class]:[Column2]]),0)</f>
        <v>0</v>
      </c>
      <c r="K165" s="17">
        <f>SUM(Table13589[[#This Row],[Class]:[Column3]])-Table13589[[#This Row],[Discard]]*0.9999</f>
        <v>0</v>
      </c>
      <c r="L165" s="2">
        <f>IF(Table13589[[#This Row],[Total]]&lt;&gt;"",RANK(Table13589[[#This Row],[Total]],Table13589[Total]),"")</f>
        <v>7</v>
      </c>
      <c r="M165" s="38" t="str">
        <f>IF(Table13589[[#This Row],[Name]]&gt;"",Table13589[[#This Row],[Name]],"")</f>
        <v/>
      </c>
      <c r="N165">
        <f>SUM(Table13589[[#This Row],[Class]:[Column3]])-Table13589[[#This Row],[Discard]]</f>
        <v>0</v>
      </c>
      <c r="O165" s="5">
        <f>RANK(Table13589[[#This Row],[Total2]],Table13589[Total2])</f>
        <v>7</v>
      </c>
    </row>
    <row r="166" spans="10:15">
      <c r="J166" s="3">
        <f>IF(COUNT(Table13589[[#This Row],[Class]:[Column4]])&gt;1,MIN(Table13589[[#This Row],[Class]:[Column2]]),0)</f>
        <v>0</v>
      </c>
      <c r="K166" s="17">
        <f>SUM(Table13589[[#This Row],[Class]:[Column3]])-Table13589[[#This Row],[Discard]]*0.9999</f>
        <v>0</v>
      </c>
      <c r="L166" s="2">
        <f>IF(Table13589[[#This Row],[Total]]&lt;&gt;"",RANK(Table13589[[#This Row],[Total]],Table13589[Total]),"")</f>
        <v>7</v>
      </c>
      <c r="M166" s="38" t="str">
        <f>IF(Table13589[[#This Row],[Name]]&gt;"",Table13589[[#This Row],[Name]],"")</f>
        <v/>
      </c>
      <c r="N166">
        <f>SUM(Table13589[[#This Row],[Class]:[Column3]])-Table13589[[#This Row],[Discard]]</f>
        <v>0</v>
      </c>
      <c r="O166" s="5">
        <f>RANK(Table13589[[#This Row],[Total2]],Table13589[Total2])</f>
        <v>7</v>
      </c>
    </row>
    <row r="167" spans="10:15">
      <c r="J167" s="3">
        <f>IF(COUNT(Table13589[[#This Row],[Class]:[Column4]])&gt;1,MIN(Table13589[[#This Row],[Class]:[Column2]]),0)</f>
        <v>0</v>
      </c>
      <c r="K167" s="17">
        <f>SUM(Table13589[[#This Row],[Class]:[Column3]])-Table13589[[#This Row],[Discard]]*0.9999</f>
        <v>0</v>
      </c>
      <c r="L167" s="2">
        <f>IF(Table13589[[#This Row],[Total]]&lt;&gt;"",RANK(Table13589[[#This Row],[Total]],Table13589[Total]),"")</f>
        <v>7</v>
      </c>
      <c r="M167" s="38" t="str">
        <f>IF(Table13589[[#This Row],[Name]]&gt;"",Table13589[[#This Row],[Name]],"")</f>
        <v/>
      </c>
      <c r="N167">
        <f>SUM(Table13589[[#This Row],[Class]:[Column3]])-Table13589[[#This Row],[Discard]]</f>
        <v>0</v>
      </c>
      <c r="O167" s="5">
        <f>RANK(Table13589[[#This Row],[Total2]],Table13589[Total2])</f>
        <v>7</v>
      </c>
    </row>
    <row r="168" spans="10:15">
      <c r="J168" s="3">
        <f>IF(COUNT(Table13589[[#This Row],[Class]:[Column4]])&gt;1,MIN(Table13589[[#This Row],[Class]:[Column2]]),0)</f>
        <v>0</v>
      </c>
      <c r="K168" s="17">
        <f>SUM(Table13589[[#This Row],[Class]:[Column3]])-Table13589[[#This Row],[Discard]]*0.9999</f>
        <v>0</v>
      </c>
      <c r="L168" s="2">
        <f>IF(Table13589[[#This Row],[Total]]&lt;&gt;"",RANK(Table13589[[#This Row],[Total]],Table13589[Total]),"")</f>
        <v>7</v>
      </c>
      <c r="M168" s="38" t="str">
        <f>IF(Table13589[[#This Row],[Name]]&gt;"",Table13589[[#This Row],[Name]],"")</f>
        <v/>
      </c>
      <c r="N168">
        <f>SUM(Table13589[[#This Row],[Class]:[Column3]])-Table13589[[#This Row],[Discard]]</f>
        <v>0</v>
      </c>
      <c r="O168" s="5">
        <f>RANK(Table13589[[#This Row],[Total2]],Table13589[Total2])</f>
        <v>7</v>
      </c>
    </row>
    <row r="169" spans="10:15">
      <c r="J169" s="3">
        <f>IF(COUNT(Table13589[[#This Row],[Class]:[Column4]])&gt;1,MIN(Table13589[[#This Row],[Class]:[Column2]]),0)</f>
        <v>0</v>
      </c>
      <c r="K169" s="17">
        <f>SUM(Table13589[[#This Row],[Class]:[Column3]])-Table13589[[#This Row],[Discard]]*0.9999</f>
        <v>0</v>
      </c>
      <c r="L169" s="2">
        <f>IF(Table13589[[#This Row],[Total]]&lt;&gt;"",RANK(Table13589[[#This Row],[Total]],Table13589[Total]),"")</f>
        <v>7</v>
      </c>
      <c r="M169" s="38" t="str">
        <f>IF(Table13589[[#This Row],[Name]]&gt;"",Table13589[[#This Row],[Name]],"")</f>
        <v/>
      </c>
      <c r="N169">
        <f>SUM(Table13589[[#This Row],[Class]:[Column3]])-Table13589[[#This Row],[Discard]]</f>
        <v>0</v>
      </c>
      <c r="O169" s="5">
        <f>RANK(Table13589[[#This Row],[Total2]],Table13589[Total2])</f>
        <v>7</v>
      </c>
    </row>
    <row r="170" spans="10:15">
      <c r="J170" s="3">
        <f>IF(COUNT(Table13589[[#This Row],[Class]:[Column4]])&gt;1,MIN(Table13589[[#This Row],[Class]:[Column2]]),0)</f>
        <v>0</v>
      </c>
      <c r="K170" s="17">
        <f>SUM(Table13589[[#This Row],[Class]:[Column3]])-Table13589[[#This Row],[Discard]]*0.9999</f>
        <v>0</v>
      </c>
      <c r="L170" s="2">
        <f>IF(Table13589[[#This Row],[Total]]&lt;&gt;"",RANK(Table13589[[#This Row],[Total]],Table13589[Total]),"")</f>
        <v>7</v>
      </c>
      <c r="M170" s="38" t="str">
        <f>IF(Table13589[[#This Row],[Name]]&gt;"",Table13589[[#This Row],[Name]],"")</f>
        <v/>
      </c>
      <c r="N170">
        <f>SUM(Table13589[[#This Row],[Class]:[Column3]])-Table13589[[#This Row],[Discard]]</f>
        <v>0</v>
      </c>
      <c r="O170" s="5">
        <f>RANK(Table13589[[#This Row],[Total2]],Table13589[Total2])</f>
        <v>7</v>
      </c>
    </row>
    <row r="171" spans="10:15">
      <c r="J171" s="3">
        <f>IF(COUNT(Table13589[[#This Row],[Class]:[Column4]])&gt;1,MIN(Table13589[[#This Row],[Class]:[Column2]]),0)</f>
        <v>0</v>
      </c>
      <c r="K171" s="17">
        <f>SUM(Table13589[[#This Row],[Class]:[Column3]])-Table13589[[#This Row],[Discard]]*0.9999</f>
        <v>0</v>
      </c>
      <c r="L171" s="2">
        <f>IF(Table13589[[#This Row],[Total]]&lt;&gt;"",RANK(Table13589[[#This Row],[Total]],Table13589[Total]),"")</f>
        <v>7</v>
      </c>
      <c r="M171" s="38" t="str">
        <f>IF(Table13589[[#This Row],[Name]]&gt;"",Table13589[[#This Row],[Name]],"")</f>
        <v/>
      </c>
      <c r="N171">
        <f>SUM(Table13589[[#This Row],[Class]:[Column3]])-Table13589[[#This Row],[Discard]]</f>
        <v>0</v>
      </c>
      <c r="O171" s="5">
        <f>RANK(Table13589[[#This Row],[Total2]],Table13589[Total2])</f>
        <v>7</v>
      </c>
    </row>
    <row r="172" spans="10:15">
      <c r="J172" s="3">
        <f>IF(COUNT(Table13589[[#This Row],[Class]:[Column4]])&gt;1,MIN(Table13589[[#This Row],[Class]:[Column2]]),0)</f>
        <v>0</v>
      </c>
      <c r="K172" s="17">
        <f>SUM(Table13589[[#This Row],[Class]:[Column3]])-Table13589[[#This Row],[Discard]]*0.9999</f>
        <v>0</v>
      </c>
      <c r="L172" s="2">
        <f>IF(Table13589[[#This Row],[Total]]&lt;&gt;"",RANK(Table13589[[#This Row],[Total]],Table13589[Total]),"")</f>
        <v>7</v>
      </c>
      <c r="M172" s="38" t="str">
        <f>IF(Table13589[[#This Row],[Name]]&gt;"",Table13589[[#This Row],[Name]],"")</f>
        <v/>
      </c>
      <c r="N172">
        <f>SUM(Table13589[[#This Row],[Class]:[Column3]])-Table13589[[#This Row],[Discard]]</f>
        <v>0</v>
      </c>
      <c r="O172" s="5">
        <f>RANK(Table13589[[#This Row],[Total2]],Table13589[Total2])</f>
        <v>7</v>
      </c>
    </row>
    <row r="173" spans="10:15">
      <c r="J173" s="3">
        <f>IF(COUNT(Table13589[[#This Row],[Class]:[Column4]])&gt;1,MIN(Table13589[[#This Row],[Class]:[Column2]]),0)</f>
        <v>0</v>
      </c>
      <c r="K173" s="17">
        <f>SUM(Table13589[[#This Row],[Class]:[Column3]])-Table13589[[#This Row],[Discard]]*0.9999</f>
        <v>0</v>
      </c>
      <c r="L173" s="2">
        <f>IF(Table13589[[#This Row],[Total]]&lt;&gt;"",RANK(Table13589[[#This Row],[Total]],Table13589[Total]),"")</f>
        <v>7</v>
      </c>
      <c r="M173" s="38" t="str">
        <f>IF(Table13589[[#This Row],[Name]]&gt;"",Table13589[[#This Row],[Name]],"")</f>
        <v/>
      </c>
      <c r="N173">
        <f>SUM(Table13589[[#This Row],[Class]:[Column3]])-Table13589[[#This Row],[Discard]]</f>
        <v>0</v>
      </c>
      <c r="O173" s="5">
        <f>RANK(Table13589[[#This Row],[Total2]],Table13589[Total2])</f>
        <v>7</v>
      </c>
    </row>
    <row r="174" spans="10:15">
      <c r="J174" s="3">
        <f>IF(COUNT(Table13589[[#This Row],[Class]:[Column4]])&gt;1,MIN(Table13589[[#This Row],[Class]:[Column2]]),0)</f>
        <v>0</v>
      </c>
      <c r="K174" s="17">
        <f>SUM(Table13589[[#This Row],[Class]:[Column3]])-Table13589[[#This Row],[Discard]]*0.9999</f>
        <v>0</v>
      </c>
      <c r="L174" s="2">
        <f>IF(Table13589[[#This Row],[Total]]&lt;&gt;"",RANK(Table13589[[#This Row],[Total]],Table13589[Total]),"")</f>
        <v>7</v>
      </c>
      <c r="M174" s="38" t="str">
        <f>IF(Table13589[[#This Row],[Name]]&gt;"",Table13589[[#This Row],[Name]],"")</f>
        <v/>
      </c>
      <c r="N174">
        <f>SUM(Table13589[[#This Row],[Class]:[Column3]])-Table13589[[#This Row],[Discard]]</f>
        <v>0</v>
      </c>
      <c r="O174" s="5">
        <f>RANK(Table13589[[#This Row],[Total2]],Table13589[Total2])</f>
        <v>7</v>
      </c>
    </row>
    <row r="175" spans="10:15">
      <c r="J175" s="3">
        <f>IF(COUNT(Table13589[[#This Row],[Class]:[Column4]])&gt;1,MIN(Table13589[[#This Row],[Class]:[Column2]]),0)</f>
        <v>0</v>
      </c>
      <c r="K175" s="17">
        <f>SUM(Table13589[[#This Row],[Class]:[Column3]])-Table13589[[#This Row],[Discard]]*0.9999</f>
        <v>0</v>
      </c>
      <c r="L175" s="2">
        <f>IF(Table13589[[#This Row],[Total]]&lt;&gt;"",RANK(Table13589[[#This Row],[Total]],Table13589[Total]),"")</f>
        <v>7</v>
      </c>
      <c r="M175" s="38" t="str">
        <f>IF(Table13589[[#This Row],[Name]]&gt;"",Table13589[[#This Row],[Name]],"")</f>
        <v/>
      </c>
      <c r="N175">
        <f>SUM(Table13589[[#This Row],[Class]:[Column3]])-Table13589[[#This Row],[Discard]]</f>
        <v>0</v>
      </c>
      <c r="O175" s="5">
        <f>RANK(Table13589[[#This Row],[Total2]],Table13589[Total2])</f>
        <v>7</v>
      </c>
    </row>
    <row r="176" spans="10:15">
      <c r="J176" s="3">
        <f>IF(COUNT(Table13589[[#This Row],[Class]:[Column4]])&gt;1,MIN(Table13589[[#This Row],[Class]:[Column2]]),0)</f>
        <v>0</v>
      </c>
      <c r="K176" s="17">
        <f>SUM(Table13589[[#This Row],[Class]:[Column3]])-Table13589[[#This Row],[Discard]]*0.9999</f>
        <v>0</v>
      </c>
      <c r="L176" s="2">
        <f>IF(Table13589[[#This Row],[Total]]&lt;&gt;"",RANK(Table13589[[#This Row],[Total]],Table13589[Total]),"")</f>
        <v>7</v>
      </c>
      <c r="M176" s="38" t="str">
        <f>IF(Table13589[[#This Row],[Name]]&gt;"",Table13589[[#This Row],[Name]],"")</f>
        <v/>
      </c>
      <c r="N176">
        <f>SUM(Table13589[[#This Row],[Class]:[Column3]])-Table13589[[#This Row],[Discard]]</f>
        <v>0</v>
      </c>
      <c r="O176" s="5">
        <f>RANK(Table13589[[#This Row],[Total2]],Table13589[Total2])</f>
        <v>7</v>
      </c>
    </row>
    <row r="177" spans="10:15">
      <c r="J177" s="3">
        <f>IF(COUNT(Table13589[[#This Row],[Class]:[Column4]])&gt;1,MIN(Table13589[[#This Row],[Class]:[Column2]]),0)</f>
        <v>0</v>
      </c>
      <c r="K177" s="17">
        <f>SUM(Table13589[[#This Row],[Class]:[Column3]])-Table13589[[#This Row],[Discard]]*0.9999</f>
        <v>0</v>
      </c>
      <c r="L177" s="2">
        <f>IF(Table13589[[#This Row],[Total]]&lt;&gt;"",RANK(Table13589[[#This Row],[Total]],Table13589[Total]),"")</f>
        <v>7</v>
      </c>
      <c r="M177" s="38" t="str">
        <f>IF(Table13589[[#This Row],[Name]]&gt;"",Table13589[[#This Row],[Name]],"")</f>
        <v/>
      </c>
      <c r="N177">
        <f>SUM(Table13589[[#This Row],[Class]:[Column3]])-Table13589[[#This Row],[Discard]]</f>
        <v>0</v>
      </c>
      <c r="O177" s="5">
        <f>RANK(Table13589[[#This Row],[Total2]],Table13589[Total2])</f>
        <v>7</v>
      </c>
    </row>
    <row r="178" spans="10:15">
      <c r="J178" s="3">
        <f>IF(COUNT(Table13589[[#This Row],[Class]:[Column4]])&gt;1,MIN(Table13589[[#This Row],[Class]:[Column2]]),0)</f>
        <v>0</v>
      </c>
      <c r="K178" s="17">
        <f>SUM(Table13589[[#This Row],[Class]:[Column3]])-Table13589[[#This Row],[Discard]]*0.9999</f>
        <v>0</v>
      </c>
      <c r="L178" s="2">
        <f>IF(Table13589[[#This Row],[Total]]&lt;&gt;"",RANK(Table13589[[#This Row],[Total]],Table13589[Total]),"")</f>
        <v>7</v>
      </c>
      <c r="M178" s="38" t="str">
        <f>IF(Table13589[[#This Row],[Name]]&gt;"",Table13589[[#This Row],[Name]],"")</f>
        <v/>
      </c>
      <c r="N178">
        <f>SUM(Table13589[[#This Row],[Class]:[Column3]])-Table13589[[#This Row],[Discard]]</f>
        <v>0</v>
      </c>
      <c r="O178" s="5">
        <f>RANK(Table13589[[#This Row],[Total2]],Table13589[Total2])</f>
        <v>7</v>
      </c>
    </row>
    <row r="179" spans="10:15">
      <c r="J179" s="3">
        <f>IF(COUNT(Table13589[[#This Row],[Class]:[Column4]])&gt;1,MIN(Table13589[[#This Row],[Class]:[Column2]]),0)</f>
        <v>0</v>
      </c>
      <c r="K179" s="17">
        <f>SUM(Table13589[[#This Row],[Class]:[Column3]])-Table13589[[#This Row],[Discard]]*0.9999</f>
        <v>0</v>
      </c>
      <c r="L179" s="2">
        <f>IF(Table13589[[#This Row],[Total]]&lt;&gt;"",RANK(Table13589[[#This Row],[Total]],Table13589[Total]),"")</f>
        <v>7</v>
      </c>
      <c r="M179" s="38" t="str">
        <f>IF(Table13589[[#This Row],[Name]]&gt;"",Table13589[[#This Row],[Name]],"")</f>
        <v/>
      </c>
      <c r="N179">
        <f>SUM(Table13589[[#This Row],[Class]:[Column3]])-Table13589[[#This Row],[Discard]]</f>
        <v>0</v>
      </c>
      <c r="O179" s="5">
        <f>RANK(Table13589[[#This Row],[Total2]],Table13589[Total2])</f>
        <v>7</v>
      </c>
    </row>
    <row r="180" spans="10:15">
      <c r="J180" s="3">
        <f>IF(COUNT(Table13589[[#This Row],[Class]:[Column4]])&gt;1,MIN(Table13589[[#This Row],[Class]:[Column2]]),0)</f>
        <v>0</v>
      </c>
      <c r="K180" s="17">
        <f>SUM(Table13589[[#This Row],[Class]:[Column3]])-Table13589[[#This Row],[Discard]]*0.9999</f>
        <v>0</v>
      </c>
      <c r="L180" s="2">
        <f>IF(Table13589[[#This Row],[Total]]&lt;&gt;"",RANK(Table13589[[#This Row],[Total]],Table13589[Total]),"")</f>
        <v>7</v>
      </c>
      <c r="M180" s="38" t="str">
        <f>IF(Table13589[[#This Row],[Name]]&gt;"",Table13589[[#This Row],[Name]],"")</f>
        <v/>
      </c>
      <c r="N180">
        <f>SUM(Table13589[[#This Row],[Class]:[Column3]])-Table13589[[#This Row],[Discard]]</f>
        <v>0</v>
      </c>
      <c r="O180" s="5">
        <f>RANK(Table13589[[#This Row],[Total2]],Table13589[Total2])</f>
        <v>7</v>
      </c>
    </row>
    <row r="181" spans="10:15">
      <c r="J181" s="3">
        <f>IF(COUNT(Table13589[[#This Row],[Class]:[Column4]])&gt;1,MIN(Table13589[[#This Row],[Class]:[Column2]]),0)</f>
        <v>0</v>
      </c>
      <c r="K181" s="17">
        <f>SUM(Table13589[[#This Row],[Class]:[Column3]])-Table13589[[#This Row],[Discard]]*0.9999</f>
        <v>0</v>
      </c>
      <c r="L181" s="2">
        <f>IF(Table13589[[#This Row],[Total]]&lt;&gt;"",RANK(Table13589[[#This Row],[Total]],Table13589[Total]),"")</f>
        <v>7</v>
      </c>
      <c r="M181" s="38" t="str">
        <f>IF(Table13589[[#This Row],[Name]]&gt;"",Table13589[[#This Row],[Name]],"")</f>
        <v/>
      </c>
      <c r="N181">
        <f>SUM(Table13589[[#This Row],[Class]:[Column3]])-Table13589[[#This Row],[Discard]]</f>
        <v>0</v>
      </c>
      <c r="O181" s="5">
        <f>RANK(Table13589[[#This Row],[Total2]],Table13589[Total2])</f>
        <v>7</v>
      </c>
    </row>
    <row r="182" spans="10:15">
      <c r="J182" s="3">
        <f>IF(COUNT(Table13589[[#This Row],[Class]:[Column4]])&gt;1,MIN(Table13589[[#This Row],[Class]:[Column2]]),0)</f>
        <v>0</v>
      </c>
      <c r="K182" s="17">
        <f>SUM(Table13589[[#This Row],[Class]:[Column3]])-Table13589[[#This Row],[Discard]]*0.9999</f>
        <v>0</v>
      </c>
      <c r="L182" s="2">
        <f>IF(Table13589[[#This Row],[Total]]&lt;&gt;"",RANK(Table13589[[#This Row],[Total]],Table13589[Total]),"")</f>
        <v>7</v>
      </c>
      <c r="M182" s="38" t="str">
        <f>IF(Table13589[[#This Row],[Name]]&gt;"",Table13589[[#This Row],[Name]],"")</f>
        <v/>
      </c>
      <c r="N182">
        <f>SUM(Table13589[[#This Row],[Class]:[Column3]])-Table13589[[#This Row],[Discard]]</f>
        <v>0</v>
      </c>
      <c r="O182" s="5">
        <f>RANK(Table13589[[#This Row],[Total2]],Table13589[Total2])</f>
        <v>7</v>
      </c>
    </row>
    <row r="183" spans="10:15">
      <c r="J183" s="3">
        <f>IF(COUNT(Table13589[[#This Row],[Class]:[Column4]])&gt;1,MIN(Table13589[[#This Row],[Class]:[Column2]]),0)</f>
        <v>0</v>
      </c>
      <c r="K183" s="17">
        <f>SUM(Table13589[[#This Row],[Class]:[Column3]])-Table13589[[#This Row],[Discard]]*0.9999</f>
        <v>0</v>
      </c>
      <c r="L183" s="2">
        <f>IF(Table13589[[#This Row],[Total]]&lt;&gt;"",RANK(Table13589[[#This Row],[Total]],Table13589[Total]),"")</f>
        <v>7</v>
      </c>
      <c r="M183" s="38" t="str">
        <f>IF(Table13589[[#This Row],[Name]]&gt;"",Table13589[[#This Row],[Name]],"")</f>
        <v/>
      </c>
      <c r="N183">
        <f>SUM(Table13589[[#This Row],[Class]:[Column3]])-Table13589[[#This Row],[Discard]]</f>
        <v>0</v>
      </c>
      <c r="O183" s="5">
        <f>RANK(Table13589[[#This Row],[Total2]],Table13589[Total2])</f>
        <v>7</v>
      </c>
    </row>
    <row r="184" spans="10:15">
      <c r="J184" s="3">
        <f>IF(COUNT(Table13589[[#This Row],[Class]:[Column4]])&gt;1,MIN(Table13589[[#This Row],[Class]:[Column2]]),0)</f>
        <v>0</v>
      </c>
      <c r="K184" s="17">
        <f>SUM(Table13589[[#This Row],[Class]:[Column3]])-Table13589[[#This Row],[Discard]]*0.9999</f>
        <v>0</v>
      </c>
      <c r="L184" s="2">
        <f>IF(Table13589[[#This Row],[Total]]&lt;&gt;"",RANK(Table13589[[#This Row],[Total]],Table13589[Total]),"")</f>
        <v>7</v>
      </c>
      <c r="M184" s="38" t="str">
        <f>IF(Table13589[[#This Row],[Name]]&gt;"",Table13589[[#This Row],[Name]],"")</f>
        <v/>
      </c>
      <c r="N184">
        <f>SUM(Table13589[[#This Row],[Class]:[Column3]])-Table13589[[#This Row],[Discard]]</f>
        <v>0</v>
      </c>
      <c r="O184" s="5">
        <f>RANK(Table13589[[#This Row],[Total2]],Table13589[Total2])</f>
        <v>7</v>
      </c>
    </row>
    <row r="185" spans="10:15">
      <c r="J185" s="3">
        <f>IF(COUNT(Table13589[[#This Row],[Class]:[Column4]])&gt;1,MIN(Table13589[[#This Row],[Class]:[Column2]]),0)</f>
        <v>0</v>
      </c>
      <c r="K185" s="17">
        <f>SUM(Table13589[[#This Row],[Class]:[Column3]])-Table13589[[#This Row],[Discard]]*0.9999</f>
        <v>0</v>
      </c>
      <c r="L185" s="2">
        <f>IF(Table13589[[#This Row],[Total]]&lt;&gt;"",RANK(Table13589[[#This Row],[Total]],Table13589[Total]),"")</f>
        <v>7</v>
      </c>
      <c r="M185" s="38" t="str">
        <f>IF(Table13589[[#This Row],[Name]]&gt;"",Table13589[[#This Row],[Name]],"")</f>
        <v/>
      </c>
      <c r="N185">
        <f>SUM(Table13589[[#This Row],[Class]:[Column3]])-Table13589[[#This Row],[Discard]]</f>
        <v>0</v>
      </c>
      <c r="O185" s="5">
        <f>RANK(Table13589[[#This Row],[Total2]],Table13589[Total2])</f>
        <v>7</v>
      </c>
    </row>
    <row r="186" spans="10:15">
      <c r="J186" s="3">
        <f>IF(COUNT(Table13589[[#This Row],[Class]:[Column4]])&gt;1,MIN(Table13589[[#This Row],[Class]:[Column2]]),0)</f>
        <v>0</v>
      </c>
      <c r="K186" s="17">
        <f>SUM(Table13589[[#This Row],[Class]:[Column3]])-Table13589[[#This Row],[Discard]]*0.9999</f>
        <v>0</v>
      </c>
      <c r="L186" s="2">
        <f>IF(Table13589[[#This Row],[Total]]&lt;&gt;"",RANK(Table13589[[#This Row],[Total]],Table13589[Total]),"")</f>
        <v>7</v>
      </c>
      <c r="M186" s="38" t="str">
        <f>IF(Table13589[[#This Row],[Name]]&gt;"",Table13589[[#This Row],[Name]],"")</f>
        <v/>
      </c>
      <c r="N186">
        <f>SUM(Table13589[[#This Row],[Class]:[Column3]])-Table13589[[#This Row],[Discard]]</f>
        <v>0</v>
      </c>
      <c r="O186" s="5">
        <f>RANK(Table13589[[#This Row],[Total2]],Table13589[Total2])</f>
        <v>7</v>
      </c>
    </row>
    <row r="187" spans="10:15">
      <c r="J187" s="3">
        <f>IF(COUNT(Table13589[[#This Row],[Class]:[Column4]])&gt;1,MIN(Table13589[[#This Row],[Class]:[Column2]]),0)</f>
        <v>0</v>
      </c>
      <c r="K187" s="17">
        <f>SUM(Table13589[[#This Row],[Class]:[Column3]])-Table13589[[#This Row],[Discard]]*0.9999</f>
        <v>0</v>
      </c>
      <c r="L187" s="2">
        <f>IF(Table13589[[#This Row],[Total]]&lt;&gt;"",RANK(Table13589[[#This Row],[Total]],Table13589[Total]),"")</f>
        <v>7</v>
      </c>
      <c r="M187" s="38" t="str">
        <f>IF(Table13589[[#This Row],[Name]]&gt;"",Table13589[[#This Row],[Name]],"")</f>
        <v/>
      </c>
      <c r="N187">
        <f>SUM(Table13589[[#This Row],[Class]:[Column3]])-Table13589[[#This Row],[Discard]]</f>
        <v>0</v>
      </c>
      <c r="O187" s="5">
        <f>RANK(Table13589[[#This Row],[Total2]],Table13589[Total2])</f>
        <v>7</v>
      </c>
    </row>
    <row r="188" spans="10:15">
      <c r="J188" s="3">
        <f>IF(COUNT(Table13589[[#This Row],[Class]:[Column4]])&gt;1,MIN(Table13589[[#This Row],[Class]:[Column2]]),0)</f>
        <v>0</v>
      </c>
      <c r="K188" s="17">
        <f>SUM(Table13589[[#This Row],[Class]:[Column3]])-Table13589[[#This Row],[Discard]]*0.9999</f>
        <v>0</v>
      </c>
      <c r="L188" s="2">
        <f>IF(Table13589[[#This Row],[Total]]&lt;&gt;"",RANK(Table13589[[#This Row],[Total]],Table13589[Total]),"")</f>
        <v>7</v>
      </c>
      <c r="M188" s="38" t="str">
        <f>IF(Table13589[[#This Row],[Name]]&gt;"",Table13589[[#This Row],[Name]],"")</f>
        <v/>
      </c>
      <c r="N188">
        <f>SUM(Table13589[[#This Row],[Class]:[Column3]])-Table13589[[#This Row],[Discard]]</f>
        <v>0</v>
      </c>
      <c r="O188" s="5">
        <f>RANK(Table13589[[#This Row],[Total2]],Table13589[Total2])</f>
        <v>7</v>
      </c>
    </row>
    <row r="189" spans="10:15">
      <c r="J189" s="3">
        <f>IF(COUNT(Table13589[[#This Row],[Class]:[Column4]])&gt;1,MIN(Table13589[[#This Row],[Class]:[Column2]]),0)</f>
        <v>0</v>
      </c>
      <c r="K189" s="17">
        <f>SUM(Table13589[[#This Row],[Class]:[Column3]])-Table13589[[#This Row],[Discard]]*0.9999</f>
        <v>0</v>
      </c>
      <c r="L189" s="2">
        <f>IF(Table13589[[#This Row],[Total]]&lt;&gt;"",RANK(Table13589[[#This Row],[Total]],Table13589[Total]),"")</f>
        <v>7</v>
      </c>
      <c r="M189" s="38" t="str">
        <f>IF(Table13589[[#This Row],[Name]]&gt;"",Table13589[[#This Row],[Name]],"")</f>
        <v/>
      </c>
      <c r="N189">
        <f>SUM(Table13589[[#This Row],[Class]:[Column3]])-Table13589[[#This Row],[Discard]]</f>
        <v>0</v>
      </c>
      <c r="O189" s="5">
        <f>RANK(Table13589[[#This Row],[Total2]],Table13589[Total2])</f>
        <v>7</v>
      </c>
    </row>
    <row r="190" spans="10:15">
      <c r="J190" s="3">
        <f>IF(COUNT(Table13589[[#This Row],[Class]:[Column4]])&gt;1,MIN(Table13589[[#This Row],[Class]:[Column2]]),0)</f>
        <v>0</v>
      </c>
      <c r="K190" s="17">
        <f>SUM(Table13589[[#This Row],[Class]:[Column3]])-Table13589[[#This Row],[Discard]]*0.9999</f>
        <v>0</v>
      </c>
      <c r="L190" s="2">
        <f>IF(Table13589[[#This Row],[Total]]&lt;&gt;"",RANK(Table13589[[#This Row],[Total]],Table13589[Total]),"")</f>
        <v>7</v>
      </c>
      <c r="M190" s="38" t="str">
        <f>IF(Table13589[[#This Row],[Name]]&gt;"",Table13589[[#This Row],[Name]],"")</f>
        <v/>
      </c>
      <c r="N190">
        <f>SUM(Table13589[[#This Row],[Class]:[Column3]])-Table13589[[#This Row],[Discard]]</f>
        <v>0</v>
      </c>
      <c r="O190" s="5">
        <f>RANK(Table13589[[#This Row],[Total2]],Table13589[Total2])</f>
        <v>7</v>
      </c>
    </row>
    <row r="191" spans="10:15">
      <c r="J191" s="3">
        <f>IF(COUNT(Table13589[[#This Row],[Class]:[Column4]])&gt;1,MIN(Table13589[[#This Row],[Class]:[Column2]]),0)</f>
        <v>0</v>
      </c>
      <c r="K191" s="17">
        <f>SUM(Table13589[[#This Row],[Class]:[Column3]])-Table13589[[#This Row],[Discard]]*0.9999</f>
        <v>0</v>
      </c>
      <c r="L191" s="2">
        <f>IF(Table13589[[#This Row],[Total]]&lt;&gt;"",RANK(Table13589[[#This Row],[Total]],Table13589[Total]),"")</f>
        <v>7</v>
      </c>
      <c r="M191" s="38" t="str">
        <f>IF(Table13589[[#This Row],[Name]]&gt;"",Table13589[[#This Row],[Name]],"")</f>
        <v/>
      </c>
      <c r="N191">
        <f>SUM(Table13589[[#This Row],[Class]:[Column3]])-Table13589[[#This Row],[Discard]]</f>
        <v>0</v>
      </c>
      <c r="O191" s="5">
        <f>RANK(Table13589[[#This Row],[Total2]],Table13589[Total2])</f>
        <v>7</v>
      </c>
    </row>
    <row r="192" spans="10:15">
      <c r="J192" s="3">
        <f>IF(COUNT(Table13589[[#This Row],[Class]:[Column4]])&gt;1,MIN(Table13589[[#This Row],[Class]:[Column2]]),0)</f>
        <v>0</v>
      </c>
      <c r="K192" s="17">
        <f>SUM(Table13589[[#This Row],[Class]:[Column3]])-Table13589[[#This Row],[Discard]]*0.9999</f>
        <v>0</v>
      </c>
      <c r="L192" s="2">
        <f>IF(Table13589[[#This Row],[Total]]&lt;&gt;"",RANK(Table13589[[#This Row],[Total]],Table13589[Total]),"")</f>
        <v>7</v>
      </c>
      <c r="M192" s="38" t="str">
        <f>IF(Table13589[[#This Row],[Name]]&gt;"",Table13589[[#This Row],[Name]],"")</f>
        <v/>
      </c>
      <c r="N192">
        <f>SUM(Table13589[[#This Row],[Class]:[Column3]])-Table13589[[#This Row],[Discard]]</f>
        <v>0</v>
      </c>
      <c r="O192" s="5">
        <f>RANK(Table13589[[#This Row],[Total2]],Table13589[Total2])</f>
        <v>7</v>
      </c>
    </row>
    <row r="193" spans="10:15">
      <c r="J193" s="3">
        <f>IF(COUNT(Table13589[[#This Row],[Class]:[Column4]])&gt;1,MIN(Table13589[[#This Row],[Class]:[Column2]]),0)</f>
        <v>0</v>
      </c>
      <c r="K193" s="17">
        <f>SUM(Table13589[[#This Row],[Class]:[Column3]])-Table13589[[#This Row],[Discard]]*0.9999</f>
        <v>0</v>
      </c>
      <c r="L193" s="2">
        <f>IF(Table13589[[#This Row],[Total]]&lt;&gt;"",RANK(Table13589[[#This Row],[Total]],Table13589[Total]),"")</f>
        <v>7</v>
      </c>
      <c r="M193" s="38" t="str">
        <f>IF(Table13589[[#This Row],[Name]]&gt;"",Table13589[[#This Row],[Name]],"")</f>
        <v/>
      </c>
      <c r="N193">
        <f>SUM(Table13589[[#This Row],[Class]:[Column3]])-Table13589[[#This Row],[Discard]]</f>
        <v>0</v>
      </c>
      <c r="O193" s="5">
        <f>RANK(Table13589[[#This Row],[Total2]],Table13589[Total2])</f>
        <v>7</v>
      </c>
    </row>
    <row r="194" spans="10:15">
      <c r="J194" s="3">
        <f>IF(COUNT(Table13589[[#This Row],[Class]:[Column4]])&gt;1,MIN(Table13589[[#This Row],[Class]:[Column2]]),0)</f>
        <v>0</v>
      </c>
      <c r="K194" s="17">
        <f>SUM(Table13589[[#This Row],[Class]:[Column3]])-Table13589[[#This Row],[Discard]]*0.9999</f>
        <v>0</v>
      </c>
      <c r="L194" s="2">
        <f>IF(Table13589[[#This Row],[Total]]&lt;&gt;"",RANK(Table13589[[#This Row],[Total]],Table13589[Total]),"")</f>
        <v>7</v>
      </c>
      <c r="M194" s="38" t="str">
        <f>IF(Table13589[[#This Row],[Name]]&gt;"",Table13589[[#This Row],[Name]],"")</f>
        <v/>
      </c>
      <c r="N194">
        <f>SUM(Table13589[[#This Row],[Class]:[Column3]])-Table13589[[#This Row],[Discard]]</f>
        <v>0</v>
      </c>
      <c r="O194" s="5">
        <f>RANK(Table13589[[#This Row],[Total2]],Table13589[Total2])</f>
        <v>7</v>
      </c>
    </row>
    <row r="195" spans="10:15">
      <c r="J195" s="3">
        <f>IF(COUNT(Table13589[[#This Row],[Class]:[Column4]])&gt;1,MIN(Table13589[[#This Row],[Class]:[Column2]]),0)</f>
        <v>0</v>
      </c>
      <c r="K195" s="17">
        <f>SUM(Table13589[[#This Row],[Class]:[Column3]])-Table13589[[#This Row],[Discard]]*0.9999</f>
        <v>0</v>
      </c>
      <c r="L195" s="2">
        <f>IF(Table13589[[#This Row],[Total]]&lt;&gt;"",RANK(Table13589[[#This Row],[Total]],Table13589[Total]),"")</f>
        <v>7</v>
      </c>
      <c r="M195" s="38" t="str">
        <f>IF(Table13589[[#This Row],[Name]]&gt;"",Table13589[[#This Row],[Name]],"")</f>
        <v/>
      </c>
      <c r="N195">
        <f>SUM(Table13589[[#This Row],[Class]:[Column3]])-Table13589[[#This Row],[Discard]]</f>
        <v>0</v>
      </c>
      <c r="O195" s="5">
        <f>RANK(Table13589[[#This Row],[Total2]],Table13589[Total2])</f>
        <v>7</v>
      </c>
    </row>
    <row r="196" spans="10:15">
      <c r="J196" s="3">
        <f>IF(COUNT(Table13589[[#This Row],[Class]:[Column4]])&gt;1,MIN(Table13589[[#This Row],[Class]:[Column2]]),0)</f>
        <v>0</v>
      </c>
      <c r="K196" s="17">
        <f>SUM(Table13589[[#This Row],[Class]:[Column3]])-Table13589[[#This Row],[Discard]]*0.9999</f>
        <v>0</v>
      </c>
      <c r="L196" s="2">
        <f>IF(Table13589[[#This Row],[Total]]&lt;&gt;"",RANK(Table13589[[#This Row],[Total]],Table13589[Total]),"")</f>
        <v>7</v>
      </c>
      <c r="M196" s="38" t="str">
        <f>IF(Table13589[[#This Row],[Name]]&gt;"",Table13589[[#This Row],[Name]],"")</f>
        <v/>
      </c>
      <c r="N196">
        <f>SUM(Table13589[[#This Row],[Class]:[Column3]])-Table13589[[#This Row],[Discard]]</f>
        <v>0</v>
      </c>
      <c r="O196" s="5">
        <f>RANK(Table13589[[#This Row],[Total2]],Table13589[Total2])</f>
        <v>7</v>
      </c>
    </row>
    <row r="197" spans="10:15">
      <c r="J197" s="3">
        <f>IF(COUNT(Table13589[[#This Row],[Class]:[Column4]])&gt;1,MIN(Table13589[[#This Row],[Class]:[Column2]]),0)</f>
        <v>0</v>
      </c>
      <c r="K197" s="17">
        <f>SUM(Table13589[[#This Row],[Class]:[Column3]])-Table13589[[#This Row],[Discard]]*0.9999</f>
        <v>0</v>
      </c>
      <c r="L197" s="2">
        <f>IF(Table13589[[#This Row],[Total]]&lt;&gt;"",RANK(Table13589[[#This Row],[Total]],Table13589[Total]),"")</f>
        <v>7</v>
      </c>
      <c r="M197" s="38" t="str">
        <f>IF(Table13589[[#This Row],[Name]]&gt;"",Table13589[[#This Row],[Name]],"")</f>
        <v/>
      </c>
      <c r="N197">
        <f>SUM(Table13589[[#This Row],[Class]:[Column3]])-Table13589[[#This Row],[Discard]]</f>
        <v>0</v>
      </c>
      <c r="O197" s="5">
        <f>RANK(Table13589[[#This Row],[Total2]],Table13589[Total2])</f>
        <v>7</v>
      </c>
    </row>
    <row r="198" spans="10:15">
      <c r="J198" s="3">
        <f>IF(COUNT(Table13589[[#This Row],[Class]:[Column4]])&gt;1,MIN(Table13589[[#This Row],[Class]:[Column2]]),0)</f>
        <v>0</v>
      </c>
      <c r="K198" s="17">
        <f>SUM(Table13589[[#This Row],[Class]:[Column3]])-Table13589[[#This Row],[Discard]]*0.9999</f>
        <v>0</v>
      </c>
      <c r="L198" s="2">
        <f>IF(Table13589[[#This Row],[Total]]&lt;&gt;"",RANK(Table13589[[#This Row],[Total]],Table13589[Total]),"")</f>
        <v>7</v>
      </c>
      <c r="M198" s="38" t="str">
        <f>IF(Table13589[[#This Row],[Name]]&gt;"",Table13589[[#This Row],[Name]],"")</f>
        <v/>
      </c>
      <c r="N198">
        <f>SUM(Table13589[[#This Row],[Class]:[Column3]])-Table13589[[#This Row],[Discard]]</f>
        <v>0</v>
      </c>
      <c r="O198" s="5">
        <f>RANK(Table13589[[#This Row],[Total2]],Table13589[Total2])</f>
        <v>7</v>
      </c>
    </row>
    <row r="199" spans="10:15">
      <c r="J199" s="3">
        <f>IF(COUNT(Table13589[[#This Row],[Class]:[Column4]])&gt;1,MIN(Table13589[[#This Row],[Class]:[Column2]]),0)</f>
        <v>0</v>
      </c>
      <c r="K199" s="17">
        <f>SUM(Table13589[[#This Row],[Class]:[Column3]])-Table13589[[#This Row],[Discard]]*0.9999</f>
        <v>0</v>
      </c>
      <c r="L199" s="2">
        <f>IF(Table13589[[#This Row],[Total]]&lt;&gt;"",RANK(Table13589[[#This Row],[Total]],Table13589[Total]),"")</f>
        <v>7</v>
      </c>
      <c r="M199" s="38" t="str">
        <f>IF(Table13589[[#This Row],[Name]]&gt;"",Table13589[[#This Row],[Name]],"")</f>
        <v/>
      </c>
      <c r="N199">
        <f>SUM(Table13589[[#This Row],[Class]:[Column3]])-Table13589[[#This Row],[Discard]]</f>
        <v>0</v>
      </c>
      <c r="O199" s="5">
        <f>RANK(Table13589[[#This Row],[Total2]],Table13589[Total2])</f>
        <v>7</v>
      </c>
    </row>
    <row r="200" spans="10:15">
      <c r="J200" s="3">
        <f>IF(COUNT(Table13589[[#This Row],[Class]:[Column4]])&gt;1,MIN(Table13589[[#This Row],[Class]:[Column2]]),0)</f>
        <v>0</v>
      </c>
      <c r="K200" s="17">
        <f>SUM(Table13589[[#This Row],[Class]:[Column3]])-Table13589[[#This Row],[Discard]]*0.9999</f>
        <v>0</v>
      </c>
      <c r="L200" s="2">
        <f>IF(Table13589[[#This Row],[Total]]&lt;&gt;"",RANK(Table13589[[#This Row],[Total]],Table13589[Total]),"")</f>
        <v>7</v>
      </c>
      <c r="M200" s="38" t="str">
        <f>IF(Table13589[[#This Row],[Name]]&gt;"",Table13589[[#This Row],[Name]],"")</f>
        <v/>
      </c>
      <c r="N200">
        <f>SUM(Table13589[[#This Row],[Class]:[Column3]])-Table13589[[#This Row],[Discard]]</f>
        <v>0</v>
      </c>
      <c r="O200" s="5">
        <f>RANK(Table13589[[#This Row],[Total2]],Table13589[Total2])</f>
        <v>7</v>
      </c>
    </row>
    <row r="201" spans="10:15">
      <c r="J201" s="3">
        <f>IF(COUNT(Table13589[[#This Row],[Class]:[Column4]])&gt;1,MIN(Table13589[[#This Row],[Class]:[Column2]]),0)</f>
        <v>0</v>
      </c>
      <c r="K201" s="17">
        <f>SUM(Table13589[[#This Row],[Class]:[Column3]])-Table13589[[#This Row],[Discard]]*0.9999</f>
        <v>0</v>
      </c>
      <c r="L201" s="2">
        <f>IF(Table13589[[#This Row],[Total]]&lt;&gt;"",RANK(Table13589[[#This Row],[Total]],Table13589[Total]),"")</f>
        <v>7</v>
      </c>
      <c r="M201" s="38" t="str">
        <f>IF(Table13589[[#This Row],[Name]]&gt;"",Table13589[[#This Row],[Name]],"")</f>
        <v/>
      </c>
      <c r="N201">
        <f>SUM(Table13589[[#This Row],[Class]:[Column3]])-Table13589[[#This Row],[Discard]]</f>
        <v>0</v>
      </c>
      <c r="O201" s="5">
        <f>RANK(Table13589[[#This Row],[Total2]],Table13589[Total2])</f>
        <v>7</v>
      </c>
    </row>
    <row r="202" spans="10:15">
      <c r="J202" s="3">
        <f>IF(COUNT(Table13589[[#This Row],[Class]:[Column4]])&gt;1,MIN(Table13589[[#This Row],[Class]:[Column2]]),0)</f>
        <v>0</v>
      </c>
      <c r="K202" s="17">
        <f>SUM(Table13589[[#This Row],[Class]:[Column3]])-Table13589[[#This Row],[Discard]]*0.9999</f>
        <v>0</v>
      </c>
      <c r="L202" s="2">
        <f>IF(Table13589[[#This Row],[Total]]&lt;&gt;"",RANK(Table13589[[#This Row],[Total]],Table13589[Total]),"")</f>
        <v>7</v>
      </c>
      <c r="M202" s="38" t="str">
        <f>IF(Table13589[[#This Row],[Name]]&gt;"",Table13589[[#This Row],[Name]],"")</f>
        <v/>
      </c>
      <c r="N202">
        <f>SUM(Table13589[[#This Row],[Class]:[Column3]])-Table13589[[#This Row],[Discard]]</f>
        <v>0</v>
      </c>
      <c r="O202" s="5">
        <f>RANK(Table13589[[#This Row],[Total2]],Table13589[Total2])</f>
        <v>7</v>
      </c>
    </row>
    <row r="203" spans="10:15">
      <c r="J203" s="3">
        <f>IF(COUNT(Table13589[[#This Row],[Class]:[Column4]])&gt;1,MIN(Table13589[[#This Row],[Class]:[Column2]]),0)</f>
        <v>0</v>
      </c>
      <c r="K203" s="17">
        <f>SUM(Table13589[[#This Row],[Class]:[Column3]])-Table13589[[#This Row],[Discard]]*0.9999</f>
        <v>0</v>
      </c>
      <c r="L203" s="2">
        <f>IF(Table13589[[#This Row],[Total]]&lt;&gt;"",RANK(Table13589[[#This Row],[Total]],Table13589[Total]),"")</f>
        <v>7</v>
      </c>
      <c r="M203" s="38" t="str">
        <f>IF(Table13589[[#This Row],[Name]]&gt;"",Table13589[[#This Row],[Name]],"")</f>
        <v/>
      </c>
      <c r="N203">
        <f>SUM(Table13589[[#This Row],[Class]:[Column3]])-Table13589[[#This Row],[Discard]]</f>
        <v>0</v>
      </c>
      <c r="O203" s="5">
        <f>RANK(Table13589[[#This Row],[Total2]],Table13589[Total2])</f>
        <v>7</v>
      </c>
    </row>
    <row r="204" spans="10:15">
      <c r="J204" s="3">
        <f>IF(COUNT(Table13589[[#This Row],[Class]:[Column4]])&gt;1,MIN(Table13589[[#This Row],[Class]:[Column2]]),0)</f>
        <v>0</v>
      </c>
      <c r="K204" s="17">
        <f>SUM(Table13589[[#This Row],[Class]:[Column3]])-Table13589[[#This Row],[Discard]]*0.9999</f>
        <v>0</v>
      </c>
      <c r="L204" s="2">
        <f>IF(Table13589[[#This Row],[Total]]&lt;&gt;"",RANK(Table13589[[#This Row],[Total]],Table13589[Total]),"")</f>
        <v>7</v>
      </c>
      <c r="M204" s="38" t="str">
        <f>IF(Table13589[[#This Row],[Name]]&gt;"",Table13589[[#This Row],[Name]],"")</f>
        <v/>
      </c>
      <c r="N204">
        <f>SUM(Table13589[[#This Row],[Class]:[Column3]])-Table13589[[#This Row],[Discard]]</f>
        <v>0</v>
      </c>
      <c r="O204" s="5">
        <f>RANK(Table13589[[#This Row],[Total2]],Table13589[Total2])</f>
        <v>7</v>
      </c>
    </row>
    <row r="205" spans="10:15">
      <c r="J205" s="3">
        <f>IF(COUNT(Table13589[[#This Row],[Class]:[Column4]])&gt;1,MIN(Table13589[[#This Row],[Class]:[Column2]]),0)</f>
        <v>0</v>
      </c>
      <c r="K205" s="17">
        <f>SUM(Table13589[[#This Row],[Class]:[Column3]])-Table13589[[#This Row],[Discard]]*0.9999</f>
        <v>0</v>
      </c>
      <c r="L205" s="2">
        <f>IF(Table13589[[#This Row],[Total]]&lt;&gt;"",RANK(Table13589[[#This Row],[Total]],Table13589[Total]),"")</f>
        <v>7</v>
      </c>
      <c r="M205" s="38" t="str">
        <f>IF(Table13589[[#This Row],[Name]]&gt;"",Table13589[[#This Row],[Name]],"")</f>
        <v/>
      </c>
      <c r="N205">
        <f>SUM(Table13589[[#This Row],[Class]:[Column3]])-Table13589[[#This Row],[Discard]]</f>
        <v>0</v>
      </c>
      <c r="O205" s="5">
        <f>RANK(Table13589[[#This Row],[Total2]],Table13589[Total2])</f>
        <v>7</v>
      </c>
    </row>
    <row r="206" spans="10:15">
      <c r="J206" s="3">
        <f>IF(COUNT(Table13589[[#This Row],[Class]:[Column4]])&gt;1,MIN(Table13589[[#This Row],[Class]:[Column2]]),0)</f>
        <v>0</v>
      </c>
      <c r="K206" s="17">
        <f>SUM(Table13589[[#This Row],[Class]:[Column3]])-Table13589[[#This Row],[Discard]]*0.9999</f>
        <v>0</v>
      </c>
      <c r="L206" s="2">
        <f>IF(Table13589[[#This Row],[Total]]&lt;&gt;"",RANK(Table13589[[#This Row],[Total]],Table13589[Total]),"")</f>
        <v>7</v>
      </c>
      <c r="M206" s="38" t="str">
        <f>IF(Table13589[[#This Row],[Name]]&gt;"",Table13589[[#This Row],[Name]],"")</f>
        <v/>
      </c>
      <c r="N206">
        <f>SUM(Table13589[[#This Row],[Class]:[Column3]])-Table13589[[#This Row],[Discard]]</f>
        <v>0</v>
      </c>
      <c r="O206" s="5">
        <f>RANK(Table13589[[#This Row],[Total2]],Table13589[Total2])</f>
        <v>7</v>
      </c>
    </row>
    <row r="207" spans="10:15">
      <c r="J207" s="3">
        <f>IF(COUNT(Table13589[[#This Row],[Class]:[Column4]])&gt;1,MIN(Table13589[[#This Row],[Class]:[Column2]]),0)</f>
        <v>0</v>
      </c>
      <c r="K207" s="17">
        <f>SUM(Table13589[[#This Row],[Class]:[Column3]])-Table13589[[#This Row],[Discard]]*0.9999</f>
        <v>0</v>
      </c>
      <c r="L207" s="2">
        <f>IF(Table13589[[#This Row],[Total]]&lt;&gt;"",RANK(Table13589[[#This Row],[Total]],Table13589[Total]),"")</f>
        <v>7</v>
      </c>
      <c r="M207" s="38" t="str">
        <f>IF(Table13589[[#This Row],[Name]]&gt;"",Table13589[[#This Row],[Name]],"")</f>
        <v/>
      </c>
      <c r="N207">
        <f>SUM(Table13589[[#This Row],[Class]:[Column3]])-Table13589[[#This Row],[Discard]]</f>
        <v>0</v>
      </c>
      <c r="O207" s="5">
        <f>RANK(Table13589[[#This Row],[Total2]],Table13589[Total2])</f>
        <v>7</v>
      </c>
    </row>
    <row r="208" spans="10:15">
      <c r="J208" s="3">
        <f>IF(COUNT(Table13589[[#This Row],[Class]:[Column4]])&gt;1,MIN(Table13589[[#This Row],[Class]:[Column2]]),0)</f>
        <v>0</v>
      </c>
      <c r="K208" s="17">
        <f>SUM(Table13589[[#This Row],[Class]:[Column3]])-Table13589[[#This Row],[Discard]]*0.9999</f>
        <v>0</v>
      </c>
      <c r="L208" s="2">
        <f>IF(Table13589[[#This Row],[Total]]&lt;&gt;"",RANK(Table13589[[#This Row],[Total]],Table13589[Total]),"")</f>
        <v>7</v>
      </c>
      <c r="M208" s="38" t="str">
        <f>IF(Table13589[[#This Row],[Name]]&gt;"",Table13589[[#This Row],[Name]],"")</f>
        <v/>
      </c>
      <c r="N208">
        <f>SUM(Table13589[[#This Row],[Class]:[Column3]])-Table13589[[#This Row],[Discard]]</f>
        <v>0</v>
      </c>
      <c r="O208" s="5">
        <f>RANK(Table13589[[#This Row],[Total2]],Table13589[Total2])</f>
        <v>7</v>
      </c>
    </row>
    <row r="209" spans="10:15">
      <c r="J209" s="3">
        <f>IF(COUNT(Table13589[[#This Row],[Class]:[Column4]])&gt;1,MIN(Table13589[[#This Row],[Class]:[Column2]]),0)</f>
        <v>0</v>
      </c>
      <c r="K209" s="17">
        <f>SUM(Table13589[[#This Row],[Class]:[Column3]])-Table13589[[#This Row],[Discard]]*0.9999</f>
        <v>0</v>
      </c>
      <c r="L209" s="2">
        <f>IF(Table13589[[#This Row],[Total]]&lt;&gt;"",RANK(Table13589[[#This Row],[Total]],Table13589[Total]),"")</f>
        <v>7</v>
      </c>
      <c r="M209" s="38" t="str">
        <f>IF(Table13589[[#This Row],[Name]]&gt;"",Table13589[[#This Row],[Name]],"")</f>
        <v/>
      </c>
      <c r="N209">
        <f>SUM(Table13589[[#This Row],[Class]:[Column3]])-Table13589[[#This Row],[Discard]]</f>
        <v>0</v>
      </c>
      <c r="O209" s="5">
        <f>RANK(Table13589[[#This Row],[Total2]],Table13589[Total2])</f>
        <v>7</v>
      </c>
    </row>
    <row r="210" spans="10:15">
      <c r="J210" s="3">
        <f>IF(COUNT(Table13589[[#This Row],[Class]:[Column4]])&gt;1,MIN(Table13589[[#This Row],[Class]:[Column2]]),0)</f>
        <v>0</v>
      </c>
      <c r="K210" s="17">
        <f>SUM(Table13589[[#This Row],[Class]:[Column3]])-Table13589[[#This Row],[Discard]]*0.9999</f>
        <v>0</v>
      </c>
      <c r="L210" s="2">
        <f>IF(Table13589[[#This Row],[Total]]&lt;&gt;"",RANK(Table13589[[#This Row],[Total]],Table13589[Total]),"")</f>
        <v>7</v>
      </c>
      <c r="M210" s="38" t="str">
        <f>IF(Table13589[[#This Row],[Name]]&gt;"",Table13589[[#This Row],[Name]],"")</f>
        <v/>
      </c>
      <c r="N210">
        <f>SUM(Table13589[[#This Row],[Class]:[Column3]])-Table13589[[#This Row],[Discard]]</f>
        <v>0</v>
      </c>
      <c r="O210" s="5">
        <f>RANK(Table13589[[#This Row],[Total2]],Table13589[Total2])</f>
        <v>7</v>
      </c>
    </row>
    <row r="211" spans="10:15">
      <c r="J211" s="3">
        <f>IF(COUNT(Table13589[[#This Row],[Class]:[Column4]])&gt;1,MIN(Table13589[[#This Row],[Class]:[Column2]]),0)</f>
        <v>0</v>
      </c>
      <c r="K211" s="17">
        <f>SUM(Table13589[[#This Row],[Class]:[Column3]])-Table13589[[#This Row],[Discard]]*0.9999</f>
        <v>0</v>
      </c>
      <c r="L211" s="2">
        <f>IF(Table13589[[#This Row],[Total]]&lt;&gt;"",RANK(Table13589[[#This Row],[Total]],Table13589[Total]),"")</f>
        <v>7</v>
      </c>
      <c r="M211" s="38" t="str">
        <f>IF(Table13589[[#This Row],[Name]]&gt;"",Table13589[[#This Row],[Name]],"")</f>
        <v/>
      </c>
      <c r="N211">
        <f>SUM(Table13589[[#This Row],[Class]:[Column3]])-Table13589[[#This Row],[Discard]]</f>
        <v>0</v>
      </c>
      <c r="O211" s="5">
        <f>RANK(Table13589[[#This Row],[Total2]],Table13589[Total2])</f>
        <v>7</v>
      </c>
    </row>
    <row r="212" spans="10:15">
      <c r="J212" s="3">
        <f>IF(COUNT(Table13589[[#This Row],[Class]:[Column4]])&gt;1,MIN(Table13589[[#This Row],[Class]:[Column2]]),0)</f>
        <v>0</v>
      </c>
      <c r="K212" s="17">
        <f>SUM(Table13589[[#This Row],[Class]:[Column3]])-Table13589[[#This Row],[Discard]]*0.9999</f>
        <v>0</v>
      </c>
      <c r="L212" s="2">
        <f>IF(Table13589[[#This Row],[Total]]&lt;&gt;"",RANK(Table13589[[#This Row],[Total]],Table13589[Total]),"")</f>
        <v>7</v>
      </c>
      <c r="M212" s="38" t="str">
        <f>IF(Table13589[[#This Row],[Name]]&gt;"",Table13589[[#This Row],[Name]],"")</f>
        <v/>
      </c>
      <c r="N212">
        <f>SUM(Table13589[[#This Row],[Class]:[Column3]])-Table13589[[#This Row],[Discard]]</f>
        <v>0</v>
      </c>
      <c r="O212" s="5">
        <f>RANK(Table13589[[#This Row],[Total2]],Table13589[Total2])</f>
        <v>7</v>
      </c>
    </row>
    <row r="213" spans="10:15">
      <c r="J213" s="3">
        <f>IF(COUNT(Table13589[[#This Row],[Class]:[Column4]])&gt;1,MIN(Table13589[[#This Row],[Class]:[Column2]]),0)</f>
        <v>0</v>
      </c>
      <c r="K213" s="17">
        <f>SUM(Table13589[[#This Row],[Class]:[Column3]])-Table13589[[#This Row],[Discard]]*0.9999</f>
        <v>0</v>
      </c>
      <c r="L213" s="2">
        <f>IF(Table13589[[#This Row],[Total]]&lt;&gt;"",RANK(Table13589[[#This Row],[Total]],Table13589[Total]),"")</f>
        <v>7</v>
      </c>
      <c r="M213" s="38" t="str">
        <f>IF(Table13589[[#This Row],[Name]]&gt;"",Table13589[[#This Row],[Name]],"")</f>
        <v/>
      </c>
      <c r="N213">
        <f>SUM(Table13589[[#This Row],[Class]:[Column3]])-Table13589[[#This Row],[Discard]]</f>
        <v>0</v>
      </c>
      <c r="O213" s="5">
        <f>RANK(Table13589[[#This Row],[Total2]],Table13589[Total2])</f>
        <v>7</v>
      </c>
    </row>
    <row r="214" spans="10:15">
      <c r="J214" s="3">
        <f>IF(COUNT(Table13589[[#This Row],[Class]:[Column4]])&gt;1,MIN(Table13589[[#This Row],[Class]:[Column2]]),0)</f>
        <v>0</v>
      </c>
      <c r="K214" s="17">
        <f>SUM(Table13589[[#This Row],[Class]:[Column3]])-Table13589[[#This Row],[Discard]]*0.9999</f>
        <v>0</v>
      </c>
      <c r="L214" s="2">
        <f>IF(Table13589[[#This Row],[Total]]&lt;&gt;"",RANK(Table13589[[#This Row],[Total]],Table13589[Total]),"")</f>
        <v>7</v>
      </c>
      <c r="M214" s="38" t="str">
        <f>IF(Table13589[[#This Row],[Name]]&gt;"",Table13589[[#This Row],[Name]],"")</f>
        <v/>
      </c>
      <c r="N214">
        <f>SUM(Table13589[[#This Row],[Class]:[Column3]])-Table13589[[#This Row],[Discard]]</f>
        <v>0</v>
      </c>
      <c r="O214" s="5">
        <f>RANK(Table13589[[#This Row],[Total2]],Table13589[Total2])</f>
        <v>7</v>
      </c>
    </row>
    <row r="215" spans="10:15">
      <c r="J215" s="3">
        <f>IF(COUNT(Table13589[[#This Row],[Class]:[Column4]])&gt;1,MIN(Table13589[[#This Row],[Class]:[Column2]]),0)</f>
        <v>0</v>
      </c>
      <c r="K215" s="17">
        <f>SUM(Table13589[[#This Row],[Class]:[Column3]])-Table13589[[#This Row],[Discard]]*0.9999</f>
        <v>0</v>
      </c>
      <c r="L215" s="2">
        <f>IF(Table13589[[#This Row],[Total]]&lt;&gt;"",RANK(Table13589[[#This Row],[Total]],Table13589[Total]),"")</f>
        <v>7</v>
      </c>
      <c r="M215" s="38" t="str">
        <f>IF(Table13589[[#This Row],[Name]]&gt;"",Table13589[[#This Row],[Name]],"")</f>
        <v/>
      </c>
      <c r="N215">
        <f>SUM(Table13589[[#This Row],[Class]:[Column3]])-Table13589[[#This Row],[Discard]]</f>
        <v>0</v>
      </c>
      <c r="O215" s="5">
        <f>RANK(Table13589[[#This Row],[Total2]],Table13589[Total2])</f>
        <v>7</v>
      </c>
    </row>
    <row r="216" spans="10:15">
      <c r="J216" s="3">
        <f>IF(COUNT(Table13589[[#This Row],[Class]:[Column4]])&gt;1,MIN(Table13589[[#This Row],[Class]:[Column2]]),0)</f>
        <v>0</v>
      </c>
      <c r="K216" s="17">
        <f>SUM(Table13589[[#This Row],[Class]:[Column3]])-Table13589[[#This Row],[Discard]]*0.9999</f>
        <v>0</v>
      </c>
      <c r="L216" s="2">
        <f>IF(Table13589[[#This Row],[Total]]&lt;&gt;"",RANK(Table13589[[#This Row],[Total]],Table13589[Total]),"")</f>
        <v>7</v>
      </c>
      <c r="M216" s="38" t="str">
        <f>IF(Table13589[[#This Row],[Name]]&gt;"",Table13589[[#This Row],[Name]],"")</f>
        <v/>
      </c>
      <c r="N216">
        <f>SUM(Table13589[[#This Row],[Class]:[Column3]])-Table13589[[#This Row],[Discard]]</f>
        <v>0</v>
      </c>
      <c r="O216" s="5">
        <f>RANK(Table13589[[#This Row],[Total2]],Table13589[Total2])</f>
        <v>7</v>
      </c>
    </row>
    <row r="217" spans="10:15">
      <c r="J217" s="3">
        <f>IF(COUNT(Table13589[[#This Row],[Class]:[Column4]])&gt;1,MIN(Table13589[[#This Row],[Class]:[Column2]]),0)</f>
        <v>0</v>
      </c>
      <c r="K217" s="17">
        <f>SUM(Table13589[[#This Row],[Class]:[Column3]])-Table13589[[#This Row],[Discard]]*0.9999</f>
        <v>0</v>
      </c>
      <c r="L217" s="2">
        <f>IF(Table13589[[#This Row],[Total]]&lt;&gt;"",RANK(Table13589[[#This Row],[Total]],Table13589[Total]),"")</f>
        <v>7</v>
      </c>
      <c r="M217" s="38" t="str">
        <f>IF(Table13589[[#This Row],[Name]]&gt;"",Table13589[[#This Row],[Name]],"")</f>
        <v/>
      </c>
      <c r="N217">
        <f>SUM(Table13589[[#This Row],[Class]:[Column3]])-Table13589[[#This Row],[Discard]]</f>
        <v>0</v>
      </c>
      <c r="O217" s="5">
        <f>RANK(Table13589[[#This Row],[Total2]],Table13589[Total2])</f>
        <v>7</v>
      </c>
    </row>
    <row r="218" spans="10:15">
      <c r="J218" s="3">
        <f>IF(COUNT(Table13589[[#This Row],[Class]:[Column4]])&gt;1,MIN(Table13589[[#This Row],[Class]:[Column2]]),0)</f>
        <v>0</v>
      </c>
      <c r="K218" s="17">
        <f>SUM(Table13589[[#This Row],[Class]:[Column3]])-Table13589[[#This Row],[Discard]]*0.9999</f>
        <v>0</v>
      </c>
      <c r="L218" s="2">
        <f>IF(Table13589[[#This Row],[Total]]&lt;&gt;"",RANK(Table13589[[#This Row],[Total]],Table13589[Total]),"")</f>
        <v>7</v>
      </c>
      <c r="M218" s="38" t="str">
        <f>IF(Table13589[[#This Row],[Name]]&gt;"",Table13589[[#This Row],[Name]],"")</f>
        <v/>
      </c>
      <c r="N218">
        <f>SUM(Table13589[[#This Row],[Class]:[Column3]])-Table13589[[#This Row],[Discard]]</f>
        <v>0</v>
      </c>
      <c r="O218" s="5">
        <f>RANK(Table13589[[#This Row],[Total2]],Table13589[Total2])</f>
        <v>7</v>
      </c>
    </row>
    <row r="219" spans="10:15">
      <c r="J219" s="3">
        <f>IF(COUNT(Table13589[[#This Row],[Class]:[Column4]])&gt;1,MIN(Table13589[[#This Row],[Class]:[Column2]]),0)</f>
        <v>0</v>
      </c>
      <c r="K219" s="17">
        <f>SUM(Table13589[[#This Row],[Class]:[Column3]])-Table13589[[#This Row],[Discard]]*0.9999</f>
        <v>0</v>
      </c>
      <c r="L219" s="2">
        <f>IF(Table13589[[#This Row],[Total]]&lt;&gt;"",RANK(Table13589[[#This Row],[Total]],Table13589[Total]),"")</f>
        <v>7</v>
      </c>
      <c r="M219" s="38" t="str">
        <f>IF(Table13589[[#This Row],[Name]]&gt;"",Table13589[[#This Row],[Name]],"")</f>
        <v/>
      </c>
      <c r="N219">
        <f>SUM(Table13589[[#This Row],[Class]:[Column3]])-Table13589[[#This Row],[Discard]]</f>
        <v>0</v>
      </c>
      <c r="O219" s="5">
        <f>RANK(Table13589[[#This Row],[Total2]],Table13589[Total2])</f>
        <v>7</v>
      </c>
    </row>
    <row r="220" spans="10:15">
      <c r="J220" s="3">
        <f>IF(COUNT(Table13589[[#This Row],[Class]:[Column4]])&gt;1,MIN(Table13589[[#This Row],[Class]:[Column2]]),0)</f>
        <v>0</v>
      </c>
      <c r="K220" s="17">
        <f>SUM(Table13589[[#This Row],[Class]:[Column3]])-Table13589[[#This Row],[Discard]]*0.9999</f>
        <v>0</v>
      </c>
      <c r="L220" s="2">
        <f>IF(Table13589[[#This Row],[Total]]&lt;&gt;"",RANK(Table13589[[#This Row],[Total]],Table13589[Total]),"")</f>
        <v>7</v>
      </c>
      <c r="M220" s="38" t="str">
        <f>IF(Table13589[[#This Row],[Name]]&gt;"",Table13589[[#This Row],[Name]],"")</f>
        <v/>
      </c>
      <c r="N220">
        <f>SUM(Table13589[[#This Row],[Class]:[Column3]])-Table13589[[#This Row],[Discard]]</f>
        <v>0</v>
      </c>
      <c r="O220" s="5">
        <f>RANK(Table13589[[#This Row],[Total2]],Table13589[Total2])</f>
        <v>7</v>
      </c>
    </row>
    <row r="221" spans="10:15">
      <c r="J221" s="3">
        <f>IF(COUNT(Table13589[[#This Row],[Class]:[Column4]])&gt;1,MIN(Table13589[[#This Row],[Class]:[Column2]]),0)</f>
        <v>0</v>
      </c>
      <c r="K221" s="17">
        <f>SUM(Table13589[[#This Row],[Class]:[Column3]])-Table13589[[#This Row],[Discard]]*0.9999</f>
        <v>0</v>
      </c>
      <c r="L221" s="2">
        <f>IF(Table13589[[#This Row],[Total]]&lt;&gt;"",RANK(Table13589[[#This Row],[Total]],Table13589[Total]),"")</f>
        <v>7</v>
      </c>
      <c r="M221" s="38" t="str">
        <f>IF(Table13589[[#This Row],[Name]]&gt;"",Table13589[[#This Row],[Name]],"")</f>
        <v/>
      </c>
      <c r="N221">
        <f>SUM(Table13589[[#This Row],[Class]:[Column3]])-Table13589[[#This Row],[Discard]]</f>
        <v>0</v>
      </c>
      <c r="O221" s="5">
        <f>RANK(Table13589[[#This Row],[Total2]],Table13589[Total2])</f>
        <v>7</v>
      </c>
    </row>
    <row r="222" spans="10:15">
      <c r="J222" s="3">
        <f>IF(COUNT(Table13589[[#This Row],[Class]:[Column4]])&gt;1,MIN(Table13589[[#This Row],[Class]:[Column2]]),0)</f>
        <v>0</v>
      </c>
      <c r="K222" s="17">
        <f>SUM(Table13589[[#This Row],[Class]:[Column3]])-Table13589[[#This Row],[Discard]]*0.9999</f>
        <v>0</v>
      </c>
      <c r="L222" s="2">
        <f>IF(Table13589[[#This Row],[Total]]&lt;&gt;"",RANK(Table13589[[#This Row],[Total]],Table13589[Total]),"")</f>
        <v>7</v>
      </c>
      <c r="M222" s="38" t="str">
        <f>IF(Table13589[[#This Row],[Name]]&gt;"",Table13589[[#This Row],[Name]],"")</f>
        <v/>
      </c>
      <c r="N222">
        <f>SUM(Table13589[[#This Row],[Class]:[Column3]])-Table13589[[#This Row],[Discard]]</f>
        <v>0</v>
      </c>
      <c r="O222" s="5">
        <f>RANK(Table13589[[#This Row],[Total2]],Table13589[Total2])</f>
        <v>7</v>
      </c>
    </row>
    <row r="223" spans="10:15">
      <c r="J223" s="3">
        <f>IF(COUNT(Table13589[[#This Row],[Class]:[Column4]])&gt;1,MIN(Table13589[[#This Row],[Class]:[Column2]]),0)</f>
        <v>0</v>
      </c>
      <c r="K223" s="17">
        <f>SUM(Table13589[[#This Row],[Class]:[Column3]])-Table13589[[#This Row],[Discard]]*0.9999</f>
        <v>0</v>
      </c>
      <c r="L223" s="2">
        <f>IF(Table13589[[#This Row],[Total]]&lt;&gt;"",RANK(Table13589[[#This Row],[Total]],Table13589[Total]),"")</f>
        <v>7</v>
      </c>
      <c r="M223" s="38" t="str">
        <f>IF(Table13589[[#This Row],[Name]]&gt;"",Table13589[[#This Row],[Name]],"")</f>
        <v/>
      </c>
      <c r="N223">
        <f>SUM(Table13589[[#This Row],[Class]:[Column3]])-Table13589[[#This Row],[Discard]]</f>
        <v>0</v>
      </c>
      <c r="O223" s="5">
        <f>RANK(Table13589[[#This Row],[Total2]],Table13589[Total2])</f>
        <v>7</v>
      </c>
    </row>
    <row r="224" spans="10:15">
      <c r="J224" s="3">
        <f>IF(COUNT(Table13589[[#This Row],[Class]:[Column4]])&gt;1,MIN(Table13589[[#This Row],[Class]:[Column2]]),0)</f>
        <v>0</v>
      </c>
      <c r="K224" s="17">
        <f>SUM(Table13589[[#This Row],[Class]:[Column3]])-Table13589[[#This Row],[Discard]]*0.9999</f>
        <v>0</v>
      </c>
      <c r="L224" s="2">
        <f>IF(Table13589[[#This Row],[Total]]&lt;&gt;"",RANK(Table13589[[#This Row],[Total]],Table13589[Total]),"")</f>
        <v>7</v>
      </c>
      <c r="M224" s="38" t="str">
        <f>IF(Table13589[[#This Row],[Name]]&gt;"",Table13589[[#This Row],[Name]],"")</f>
        <v/>
      </c>
      <c r="N224">
        <f>SUM(Table13589[[#This Row],[Class]:[Column3]])-Table13589[[#This Row],[Discard]]</f>
        <v>0</v>
      </c>
      <c r="O224" s="5">
        <f>RANK(Table13589[[#This Row],[Total2]],Table13589[Total2])</f>
        <v>7</v>
      </c>
    </row>
    <row r="225" spans="10:15">
      <c r="J225" s="3">
        <f>IF(COUNT(Table13589[[#This Row],[Class]:[Column4]])&gt;1,MIN(Table13589[[#This Row],[Class]:[Column2]]),0)</f>
        <v>0</v>
      </c>
      <c r="K225" s="17">
        <f>SUM(Table13589[[#This Row],[Class]:[Column3]])-Table13589[[#This Row],[Discard]]*0.9999</f>
        <v>0</v>
      </c>
      <c r="L225" s="2">
        <f>IF(Table13589[[#This Row],[Total]]&lt;&gt;"",RANK(Table13589[[#This Row],[Total]],Table13589[Total]),"")</f>
        <v>7</v>
      </c>
      <c r="M225" s="38" t="str">
        <f>IF(Table13589[[#This Row],[Name]]&gt;"",Table13589[[#This Row],[Name]],"")</f>
        <v/>
      </c>
      <c r="N225">
        <f>SUM(Table13589[[#This Row],[Class]:[Column3]])-Table13589[[#This Row],[Discard]]</f>
        <v>0</v>
      </c>
      <c r="O225" s="5">
        <f>RANK(Table13589[[#This Row],[Total2]],Table13589[Total2])</f>
        <v>7</v>
      </c>
    </row>
    <row r="226" spans="10:15">
      <c r="J226" s="3">
        <f>IF(COUNT(Table13589[[#This Row],[Class]:[Column4]])&gt;1,MIN(Table13589[[#This Row],[Class]:[Column2]]),0)</f>
        <v>0</v>
      </c>
      <c r="K226" s="17">
        <f>SUM(Table13589[[#This Row],[Class]:[Column3]])-Table13589[[#This Row],[Discard]]*0.9999</f>
        <v>0</v>
      </c>
      <c r="L226" s="2">
        <f>IF(Table13589[[#This Row],[Total]]&lt;&gt;"",RANK(Table13589[[#This Row],[Total]],Table13589[Total]),"")</f>
        <v>7</v>
      </c>
      <c r="M226" s="38" t="str">
        <f>IF(Table13589[[#This Row],[Name]]&gt;"",Table13589[[#This Row],[Name]],"")</f>
        <v/>
      </c>
      <c r="N226">
        <f>SUM(Table13589[[#This Row],[Class]:[Column3]])-Table13589[[#This Row],[Discard]]</f>
        <v>0</v>
      </c>
      <c r="O226" s="5">
        <f>RANK(Table13589[[#This Row],[Total2]],Table13589[Total2])</f>
        <v>7</v>
      </c>
    </row>
    <row r="227" spans="10:15">
      <c r="J227" s="3">
        <f>IF(COUNT(Table13589[[#This Row],[Class]:[Column4]])&gt;1,MIN(Table13589[[#This Row],[Class]:[Column2]]),0)</f>
        <v>0</v>
      </c>
      <c r="K227" s="17">
        <f>SUM(Table13589[[#This Row],[Class]:[Column3]])-Table13589[[#This Row],[Discard]]*0.9999</f>
        <v>0</v>
      </c>
      <c r="L227" s="2">
        <f>IF(Table13589[[#This Row],[Total]]&lt;&gt;"",RANK(Table13589[[#This Row],[Total]],Table13589[Total]),"")</f>
        <v>7</v>
      </c>
      <c r="M227" s="38" t="str">
        <f>IF(Table13589[[#This Row],[Name]]&gt;"",Table13589[[#This Row],[Name]],"")</f>
        <v/>
      </c>
      <c r="N227">
        <f>SUM(Table13589[[#This Row],[Class]:[Column3]])-Table13589[[#This Row],[Discard]]</f>
        <v>0</v>
      </c>
      <c r="O227" s="5">
        <f>RANK(Table13589[[#This Row],[Total2]],Table13589[Total2])</f>
        <v>7</v>
      </c>
    </row>
    <row r="228" spans="10:15">
      <c r="J228" s="3">
        <f>IF(COUNT(Table13589[[#This Row],[Class]:[Column4]])&gt;1,MIN(Table13589[[#This Row],[Class]:[Column2]]),0)</f>
        <v>0</v>
      </c>
      <c r="K228" s="17">
        <f>SUM(Table13589[[#This Row],[Class]:[Column3]])-Table13589[[#This Row],[Discard]]*0.9999</f>
        <v>0</v>
      </c>
      <c r="L228" s="2">
        <f>IF(Table13589[[#This Row],[Total]]&lt;&gt;"",RANK(Table13589[[#This Row],[Total]],Table13589[Total]),"")</f>
        <v>7</v>
      </c>
      <c r="M228" s="38" t="str">
        <f>IF(Table13589[[#This Row],[Name]]&gt;"",Table13589[[#This Row],[Name]],"")</f>
        <v/>
      </c>
      <c r="N228">
        <f>SUM(Table13589[[#This Row],[Class]:[Column3]])-Table13589[[#This Row],[Discard]]</f>
        <v>0</v>
      </c>
      <c r="O228" s="5">
        <f>RANK(Table13589[[#This Row],[Total2]],Table13589[Total2])</f>
        <v>7</v>
      </c>
    </row>
    <row r="229" spans="10:15">
      <c r="J229" s="3">
        <f>IF(COUNT(Table13589[[#This Row],[Class]:[Column4]])&gt;1,MIN(Table13589[[#This Row],[Class]:[Column2]]),0)</f>
        <v>0</v>
      </c>
      <c r="K229" s="17">
        <f>SUM(Table13589[[#This Row],[Class]:[Column3]])-Table13589[[#This Row],[Discard]]*0.9999</f>
        <v>0</v>
      </c>
      <c r="L229" s="2">
        <f>IF(Table13589[[#This Row],[Total]]&lt;&gt;"",RANK(Table13589[[#This Row],[Total]],Table13589[Total]),"")</f>
        <v>7</v>
      </c>
      <c r="M229" s="38" t="str">
        <f>IF(Table13589[[#This Row],[Name]]&gt;"",Table13589[[#This Row],[Name]],"")</f>
        <v/>
      </c>
      <c r="N229">
        <f>SUM(Table13589[[#This Row],[Class]:[Column3]])-Table13589[[#This Row],[Discard]]</f>
        <v>0</v>
      </c>
      <c r="O229" s="5">
        <f>RANK(Table13589[[#This Row],[Total2]],Table13589[Total2])</f>
        <v>7</v>
      </c>
    </row>
    <row r="230" spans="1:15">
      <c r="A230" s="11"/>
      <c r="B230" s="10"/>
      <c r="C230" s="10"/>
      <c r="D230" s="10"/>
      <c r="E230" s="10"/>
      <c r="F230" s="10"/>
      <c r="G230" s="10"/>
      <c r="H230" s="10"/>
      <c r="I230" s="10"/>
      <c r="J230" s="3">
        <f>IF(COUNT(Table13589[[#This Row],[Class]:[Column4]])&gt;1,MIN(Table13589[[#This Row],[Class]:[Column2]]),0)</f>
        <v>0</v>
      </c>
      <c r="K230" s="17">
        <f>SUM(Table13589[[#This Row],[Class]:[Column3]])-Table13589[[#This Row],[Discard]]*0.9999</f>
        <v>0</v>
      </c>
      <c r="L230" s="10">
        <f>IF(Table13589[[#This Row],[Total]]&lt;&gt;"",RANK(Table13589[[#This Row],[Total]],Table13589[Total]),"")</f>
        <v>7</v>
      </c>
      <c r="M230" s="38" t="str">
        <f>IF(Table13589[[#This Row],[Name]]&gt;"",Table13589[[#This Row],[Name]],"")</f>
        <v/>
      </c>
      <c r="N230">
        <f>SUM(Table13589[[#This Row],[Class]:[Column3]])-Table13589[[#This Row],[Discard]]</f>
        <v>0</v>
      </c>
      <c r="O230" s="5">
        <f>RANK(Table13589[[#This Row],[Total2]],Table13589[Total2])</f>
        <v>7</v>
      </c>
    </row>
  </sheetData>
  <mergeCells count="1">
    <mergeCell ref="E1:G1"/>
  </mergeCells>
  <conditionalFormatting sqref="A1:E1 H1:XFD1 $A2:$XFD3 B4:XFD7 $A8:$XFD1048576">
    <cfRule type="containsErrors" dxfId="16" priority="1">
      <formula>ISERROR(A1)</formula>
    </cfRule>
  </conditionalFormatting>
  <pageMargins left="0.75" right="0.75" top="1" bottom="1" header="0.5" footer="0.5"/>
  <pageSetup paperSize="9" scale="63" orientation="portrait"/>
  <headerFooter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4"/>
  <sheetViews>
    <sheetView workbookViewId="0">
      <selection activeCell="A1" sqref="A1:K1"/>
    </sheetView>
  </sheetViews>
  <sheetFormatPr defaultColWidth="8.83333333333333" defaultRowHeight="13.2"/>
  <cols>
    <col min="1" max="1" width="20.5" style="46" customWidth="1"/>
    <col min="2" max="2" width="9.33333333333333" style="47" customWidth="1"/>
    <col min="3" max="7" width="9.33333333333333" style="46" customWidth="1"/>
    <col min="8" max="8" width="11" style="46" customWidth="1"/>
    <col min="9" max="9" width="9.16666666666667" style="46" customWidth="1"/>
    <col min="10" max="10" width="9.16666666666667" style="46" hidden="1" customWidth="1"/>
    <col min="11" max="11" width="9.33333333333333" style="46" customWidth="1"/>
    <col min="12" max="16384" width="8.83333333333333" style="46"/>
  </cols>
  <sheetData>
    <row r="1" ht="18.75" customHeight="1" spans="1:11">
      <c r="A1" s="48" t="s">
        <v>301</v>
      </c>
      <c r="B1" s="49"/>
      <c r="C1" s="49"/>
      <c r="D1" s="49"/>
      <c r="E1" s="49"/>
      <c r="F1" s="49"/>
      <c r="G1" s="49"/>
      <c r="H1" s="49"/>
      <c r="I1" s="49"/>
      <c r="J1" s="49"/>
      <c r="K1" s="61"/>
    </row>
    <row r="2" ht="18.75" customHeight="1" spans="1:11">
      <c r="A2" s="50" t="s">
        <v>1</v>
      </c>
      <c r="B2" s="51" t="s">
        <v>2</v>
      </c>
      <c r="C2" s="51" t="s">
        <v>3</v>
      </c>
      <c r="D2" s="52" t="s">
        <v>4</v>
      </c>
      <c r="E2" s="53" t="s">
        <v>5</v>
      </c>
      <c r="F2" s="52" t="s">
        <v>6</v>
      </c>
      <c r="G2" s="52" t="s">
        <v>7</v>
      </c>
      <c r="H2" s="52" t="s">
        <v>8</v>
      </c>
      <c r="I2" s="52" t="s">
        <v>9</v>
      </c>
      <c r="J2" s="53"/>
      <c r="K2" s="52" t="s">
        <v>11</v>
      </c>
    </row>
    <row r="3" ht="18.75" customHeight="1" spans="1:13">
      <c r="A3" s="54" t="s">
        <v>282</v>
      </c>
      <c r="B3" s="55" t="s">
        <v>17</v>
      </c>
      <c r="C3" s="56">
        <v>1000</v>
      </c>
      <c r="D3" s="56">
        <v>0</v>
      </c>
      <c r="E3" s="56"/>
      <c r="F3" s="56"/>
      <c r="G3" s="56"/>
      <c r="H3" s="56">
        <v>0</v>
      </c>
      <c r="I3" s="56">
        <f t="shared" ref="I3:I24" si="0">C3+D3-MIN(C3,D3)</f>
        <v>1000</v>
      </c>
      <c r="J3" s="62"/>
      <c r="K3" s="63">
        <v>1</v>
      </c>
      <c r="L3" s="46">
        <v>2</v>
      </c>
      <c r="M3" s="46" t="str">
        <f>RIGHT(A3,LEN(A3)-SEARCH(" ",A3,1))&amp;", "&amp;LEFT(A3,(SEARCH(" ",A3,1)))</f>
        <v>O'Toole, Ciara </v>
      </c>
    </row>
    <row r="4" ht="18.75" customHeight="1" spans="1:13">
      <c r="A4" s="57" t="s">
        <v>239</v>
      </c>
      <c r="B4" s="58" t="s">
        <v>26</v>
      </c>
      <c r="C4" s="59">
        <v>960</v>
      </c>
      <c r="D4" s="59">
        <v>1000</v>
      </c>
      <c r="E4" s="59"/>
      <c r="F4" s="59"/>
      <c r="G4" s="56"/>
      <c r="H4" s="56">
        <v>0</v>
      </c>
      <c r="I4" s="56">
        <f t="shared" si="0"/>
        <v>1000</v>
      </c>
      <c r="J4" s="59"/>
      <c r="K4" s="64">
        <v>1</v>
      </c>
      <c r="L4" s="46">
        <v>1</v>
      </c>
      <c r="M4" s="46" t="str">
        <f t="shared" ref="M4:M24" si="1">RIGHT(A4,LEN(A4)-SEARCH(" ",A4,1))&amp;", "&amp;LEFT(A4,(SEARCH(" ",A4,1)))</f>
        <v>Wawrzyniak, Zofia </v>
      </c>
    </row>
    <row r="5" ht="18.75" customHeight="1" spans="1:13">
      <c r="A5" s="60" t="s">
        <v>243</v>
      </c>
      <c r="B5" s="58" t="s">
        <v>26</v>
      </c>
      <c r="C5" s="59">
        <v>790</v>
      </c>
      <c r="D5" s="56">
        <v>960</v>
      </c>
      <c r="E5" s="56"/>
      <c r="F5" s="56"/>
      <c r="G5" s="56"/>
      <c r="H5" s="56">
        <v>0</v>
      </c>
      <c r="I5" s="56">
        <f t="shared" si="0"/>
        <v>960</v>
      </c>
      <c r="J5" s="59"/>
      <c r="K5" s="63">
        <v>3</v>
      </c>
      <c r="M5" s="46" t="str">
        <f t="shared" si="1"/>
        <v>Pikus, Julia </v>
      </c>
    </row>
    <row r="6" ht="18.75" customHeight="1" spans="1:13">
      <c r="A6" s="54" t="s">
        <v>284</v>
      </c>
      <c r="B6" s="55" t="s">
        <v>17</v>
      </c>
      <c r="C6" s="59">
        <v>920</v>
      </c>
      <c r="D6" s="59">
        <v>0</v>
      </c>
      <c r="E6" s="59"/>
      <c r="F6" s="59"/>
      <c r="G6" s="56"/>
      <c r="H6" s="56">
        <v>0</v>
      </c>
      <c r="I6" s="56">
        <f t="shared" si="0"/>
        <v>920</v>
      </c>
      <c r="J6" s="59"/>
      <c r="K6" s="64">
        <v>4</v>
      </c>
      <c r="L6" s="46">
        <v>5</v>
      </c>
      <c r="M6" s="46" t="str">
        <f t="shared" si="1"/>
        <v>Xue, Jackie </v>
      </c>
    </row>
    <row r="7" ht="18.75" customHeight="1" spans="1:13">
      <c r="A7" s="54" t="s">
        <v>283</v>
      </c>
      <c r="B7" s="55" t="s">
        <v>17</v>
      </c>
      <c r="C7" s="56">
        <v>860</v>
      </c>
      <c r="D7" s="59">
        <v>920</v>
      </c>
      <c r="E7" s="56"/>
      <c r="F7" s="56"/>
      <c r="G7" s="56"/>
      <c r="H7" s="56">
        <v>0</v>
      </c>
      <c r="I7" s="56">
        <f t="shared" si="0"/>
        <v>920</v>
      </c>
      <c r="J7" s="59"/>
      <c r="K7" s="63">
        <v>4</v>
      </c>
      <c r="L7" s="46">
        <v>4</v>
      </c>
      <c r="M7" s="46" t="str">
        <f t="shared" si="1"/>
        <v>Hayes, Jessie </v>
      </c>
    </row>
    <row r="8" ht="18.75" customHeight="1" spans="1:13">
      <c r="A8" s="54" t="s">
        <v>289</v>
      </c>
      <c r="B8" s="55" t="s">
        <v>17</v>
      </c>
      <c r="C8" s="59">
        <v>880</v>
      </c>
      <c r="D8" s="59">
        <v>880</v>
      </c>
      <c r="E8" s="59"/>
      <c r="F8" s="59"/>
      <c r="G8" s="56"/>
      <c r="H8" s="56">
        <v>0</v>
      </c>
      <c r="I8" s="56">
        <f t="shared" si="0"/>
        <v>880</v>
      </c>
      <c r="J8" s="59"/>
      <c r="K8" s="64">
        <v>6</v>
      </c>
      <c r="M8" s="46" t="str">
        <f t="shared" si="1"/>
        <v>O'Rahilly-Egan, Mia </v>
      </c>
    </row>
    <row r="9" ht="18.75" customHeight="1" spans="1:13">
      <c r="A9" s="54" t="s">
        <v>302</v>
      </c>
      <c r="B9" s="55" t="s">
        <v>30</v>
      </c>
      <c r="C9" s="59">
        <v>840</v>
      </c>
      <c r="D9" s="59">
        <v>860</v>
      </c>
      <c r="E9" s="59"/>
      <c r="F9" s="59"/>
      <c r="G9" s="56"/>
      <c r="H9" s="56">
        <v>0</v>
      </c>
      <c r="I9" s="56">
        <f t="shared" si="0"/>
        <v>860</v>
      </c>
      <c r="J9" s="59"/>
      <c r="K9" s="64">
        <v>7</v>
      </c>
      <c r="M9" s="46" t="str">
        <f t="shared" si="1"/>
        <v>Barry, Natashya </v>
      </c>
    </row>
    <row r="10" ht="18.75" customHeight="1" spans="1:13">
      <c r="A10" s="54" t="s">
        <v>303</v>
      </c>
      <c r="B10" s="55" t="s">
        <v>20</v>
      </c>
      <c r="C10" s="56">
        <v>800</v>
      </c>
      <c r="D10" s="56">
        <v>840</v>
      </c>
      <c r="E10" s="56"/>
      <c r="F10" s="56"/>
      <c r="G10" s="56"/>
      <c r="H10" s="56">
        <v>0</v>
      </c>
      <c r="I10" s="56">
        <f t="shared" si="0"/>
        <v>840</v>
      </c>
      <c r="J10" s="59"/>
      <c r="K10" s="63">
        <v>8</v>
      </c>
      <c r="M10" s="46" t="str">
        <f t="shared" si="1"/>
        <v>Craig, Lucy </v>
      </c>
    </row>
    <row r="11" ht="18.75" customHeight="1" spans="1:13">
      <c r="A11" s="54" t="s">
        <v>304</v>
      </c>
      <c r="B11" s="55" t="s">
        <v>268</v>
      </c>
      <c r="C11" s="59">
        <v>0</v>
      </c>
      <c r="D11" s="59">
        <v>820</v>
      </c>
      <c r="E11" s="59"/>
      <c r="F11" s="59"/>
      <c r="G11" s="56"/>
      <c r="H11" s="56">
        <v>0</v>
      </c>
      <c r="I11" s="56">
        <f t="shared" si="0"/>
        <v>820</v>
      </c>
      <c r="J11" s="59"/>
      <c r="K11" s="63">
        <v>9</v>
      </c>
      <c r="M11" s="46" t="str">
        <f t="shared" si="1"/>
        <v>Scott, Nicole </v>
      </c>
    </row>
    <row r="12" ht="18.75" customHeight="1" spans="1:13">
      <c r="A12" s="54" t="s">
        <v>286</v>
      </c>
      <c r="B12" s="55" t="s">
        <v>17</v>
      </c>
      <c r="C12" s="59">
        <v>820</v>
      </c>
      <c r="D12" s="59">
        <v>800</v>
      </c>
      <c r="E12" s="59"/>
      <c r="F12" s="59"/>
      <c r="G12" s="56"/>
      <c r="H12" s="56">
        <v>0</v>
      </c>
      <c r="I12" s="56">
        <f t="shared" si="0"/>
        <v>820</v>
      </c>
      <c r="J12" s="59"/>
      <c r="K12" s="64">
        <v>9</v>
      </c>
      <c r="M12" s="46" t="str">
        <f t="shared" si="1"/>
        <v>O'Connor, Tiegan </v>
      </c>
    </row>
    <row r="13" ht="18.75" customHeight="1" spans="1:13">
      <c r="A13" s="60" t="s">
        <v>292</v>
      </c>
      <c r="B13" s="58" t="s">
        <v>17</v>
      </c>
      <c r="C13" s="59">
        <v>760</v>
      </c>
      <c r="D13" s="59">
        <v>790</v>
      </c>
      <c r="E13" s="59"/>
      <c r="F13" s="59"/>
      <c r="G13" s="56"/>
      <c r="H13" s="56">
        <v>0</v>
      </c>
      <c r="I13" s="56">
        <f t="shared" si="0"/>
        <v>790</v>
      </c>
      <c r="J13" s="59"/>
      <c r="K13" s="63">
        <v>11</v>
      </c>
      <c r="M13" s="46" t="str">
        <f t="shared" si="1"/>
        <v>Kenny, Sophie </v>
      </c>
    </row>
    <row r="14" ht="18.75" customHeight="1" spans="1:13">
      <c r="A14" s="54" t="s">
        <v>305</v>
      </c>
      <c r="B14" s="55" t="s">
        <v>20</v>
      </c>
      <c r="C14" s="59">
        <v>780</v>
      </c>
      <c r="D14" s="56">
        <v>780</v>
      </c>
      <c r="E14" s="56"/>
      <c r="F14" s="56"/>
      <c r="G14" s="56"/>
      <c r="H14" s="56">
        <v>0</v>
      </c>
      <c r="I14" s="56">
        <f t="shared" si="0"/>
        <v>780</v>
      </c>
      <c r="J14" s="59"/>
      <c r="K14" s="64">
        <v>12</v>
      </c>
      <c r="M14" s="46" t="str">
        <f t="shared" si="1"/>
        <v>Kee, Emma </v>
      </c>
    </row>
    <row r="15" ht="18.75" customHeight="1" spans="1:13">
      <c r="A15" s="54" t="s">
        <v>306</v>
      </c>
      <c r="B15" s="55" t="s">
        <v>30</v>
      </c>
      <c r="C15" s="59">
        <v>770</v>
      </c>
      <c r="D15" s="59">
        <v>0</v>
      </c>
      <c r="E15" s="59"/>
      <c r="F15" s="59"/>
      <c r="G15" s="56"/>
      <c r="H15" s="56">
        <v>0</v>
      </c>
      <c r="I15" s="56">
        <f t="shared" si="0"/>
        <v>770</v>
      </c>
      <c r="J15" s="59"/>
      <c r="K15" s="63">
        <v>13</v>
      </c>
      <c r="L15" s="46">
        <v>14</v>
      </c>
      <c r="M15" s="46" t="str">
        <f t="shared" si="1"/>
        <v>Mandal, Amna </v>
      </c>
    </row>
    <row r="16" ht="18.75" customHeight="1" spans="1:13">
      <c r="A16" s="60" t="s">
        <v>240</v>
      </c>
      <c r="B16" s="58" t="s">
        <v>26</v>
      </c>
      <c r="C16" s="56">
        <v>750</v>
      </c>
      <c r="D16" s="59">
        <v>770</v>
      </c>
      <c r="E16" s="59"/>
      <c r="F16" s="59"/>
      <c r="G16" s="56"/>
      <c r="H16" s="56">
        <v>0</v>
      </c>
      <c r="I16" s="56">
        <f t="shared" si="0"/>
        <v>770</v>
      </c>
      <c r="J16" s="59"/>
      <c r="K16" s="63">
        <v>13</v>
      </c>
      <c r="L16" s="46">
        <v>13</v>
      </c>
      <c r="M16" s="46" t="str">
        <f t="shared" si="1"/>
        <v>Heinen, Silke </v>
      </c>
    </row>
    <row r="17" ht="18.75" customHeight="1" spans="1:13">
      <c r="A17" s="60" t="s">
        <v>307</v>
      </c>
      <c r="B17" s="58" t="s">
        <v>17</v>
      </c>
      <c r="C17" s="59">
        <v>725</v>
      </c>
      <c r="D17" s="59">
        <v>760</v>
      </c>
      <c r="E17" s="59"/>
      <c r="F17" s="59"/>
      <c r="G17" s="56"/>
      <c r="H17" s="56">
        <v>0</v>
      </c>
      <c r="I17" s="56">
        <f t="shared" si="0"/>
        <v>760</v>
      </c>
      <c r="J17" s="59"/>
      <c r="K17" s="63">
        <v>15</v>
      </c>
      <c r="M17" s="46" t="str">
        <f t="shared" si="1"/>
        <v>Becherova, Julia </v>
      </c>
    </row>
    <row r="18" ht="18.75" customHeight="1" spans="1:13">
      <c r="A18" s="60" t="s">
        <v>308</v>
      </c>
      <c r="B18" s="58" t="s">
        <v>20</v>
      </c>
      <c r="C18" s="59">
        <v>0</v>
      </c>
      <c r="D18" s="59">
        <v>750</v>
      </c>
      <c r="E18" s="59"/>
      <c r="F18" s="59"/>
      <c r="G18" s="56"/>
      <c r="H18" s="56">
        <v>0</v>
      </c>
      <c r="I18" s="56">
        <f t="shared" si="0"/>
        <v>750</v>
      </c>
      <c r="J18" s="59"/>
      <c r="K18" s="63">
        <v>16</v>
      </c>
      <c r="M18" s="46" t="str">
        <f t="shared" si="1"/>
        <v>Mc Adoo, Elvie </v>
      </c>
    </row>
    <row r="19" ht="18.75" customHeight="1" spans="1:13">
      <c r="A19" s="54" t="s">
        <v>309</v>
      </c>
      <c r="B19" s="55" t="s">
        <v>17</v>
      </c>
      <c r="C19" s="59">
        <v>740</v>
      </c>
      <c r="D19" s="59">
        <v>0</v>
      </c>
      <c r="E19" s="59"/>
      <c r="F19" s="59"/>
      <c r="G19" s="56"/>
      <c r="H19" s="56">
        <v>0</v>
      </c>
      <c r="I19" s="56">
        <f t="shared" si="0"/>
        <v>740</v>
      </c>
      <c r="J19" s="59"/>
      <c r="K19" s="63">
        <v>17</v>
      </c>
      <c r="M19" s="46" t="str">
        <f t="shared" si="1"/>
        <v>Proudfoot, Hanna </v>
      </c>
    </row>
    <row r="20" ht="18.75" customHeight="1" spans="1:13">
      <c r="A20" s="54" t="s">
        <v>310</v>
      </c>
      <c r="B20" s="55" t="s">
        <v>20</v>
      </c>
      <c r="C20" s="59">
        <v>0</v>
      </c>
      <c r="D20" s="59">
        <v>740</v>
      </c>
      <c r="E20" s="59"/>
      <c r="F20" s="59"/>
      <c r="G20" s="56"/>
      <c r="H20" s="56">
        <v>0</v>
      </c>
      <c r="I20" s="56">
        <f t="shared" si="0"/>
        <v>740</v>
      </c>
      <c r="J20" s="59"/>
      <c r="K20" s="64">
        <v>17</v>
      </c>
      <c r="M20" s="46" t="str">
        <f t="shared" si="1"/>
        <v>Hawthorne, Katie </v>
      </c>
    </row>
    <row r="21" ht="18.75" customHeight="1" spans="1:13">
      <c r="A21" s="54" t="s">
        <v>311</v>
      </c>
      <c r="B21" s="55" t="s">
        <v>20</v>
      </c>
      <c r="C21" s="56">
        <v>0</v>
      </c>
      <c r="D21" s="59">
        <v>730</v>
      </c>
      <c r="E21" s="59"/>
      <c r="F21" s="59"/>
      <c r="G21" s="56"/>
      <c r="H21" s="56">
        <v>0</v>
      </c>
      <c r="I21" s="56">
        <f t="shared" si="0"/>
        <v>730</v>
      </c>
      <c r="J21" s="59"/>
      <c r="K21" s="64">
        <v>19</v>
      </c>
      <c r="M21" s="46" t="str">
        <f t="shared" si="1"/>
        <v>Keating, Rebecca </v>
      </c>
    </row>
    <row r="22" ht="18.75" customHeight="1" spans="1:13">
      <c r="A22" s="54" t="s">
        <v>312</v>
      </c>
      <c r="B22" s="55" t="s">
        <v>20</v>
      </c>
      <c r="C22" s="59">
        <v>725</v>
      </c>
      <c r="D22" s="59">
        <v>0</v>
      </c>
      <c r="E22" s="59"/>
      <c r="F22" s="59"/>
      <c r="G22" s="56"/>
      <c r="H22" s="56">
        <v>0</v>
      </c>
      <c r="I22" s="56">
        <f t="shared" si="0"/>
        <v>725</v>
      </c>
      <c r="J22" s="59"/>
      <c r="K22" s="64">
        <v>20</v>
      </c>
      <c r="M22" s="46" t="str">
        <f t="shared" si="1"/>
        <v>Deegan, Lauren </v>
      </c>
    </row>
    <row r="23" ht="18.75" customHeight="1" spans="1:13">
      <c r="A23" s="54" t="s">
        <v>313</v>
      </c>
      <c r="B23" s="55" t="s">
        <v>26</v>
      </c>
      <c r="C23" s="56">
        <v>0</v>
      </c>
      <c r="D23" s="59">
        <v>720</v>
      </c>
      <c r="E23" s="59"/>
      <c r="F23" s="59"/>
      <c r="G23" s="56"/>
      <c r="H23" s="56">
        <v>0</v>
      </c>
      <c r="I23" s="56">
        <f t="shared" si="0"/>
        <v>720</v>
      </c>
      <c r="J23" s="59"/>
      <c r="K23" s="64">
        <v>21</v>
      </c>
      <c r="M23" s="46" t="str">
        <f t="shared" si="1"/>
        <v>Condon, Hannah </v>
      </c>
    </row>
    <row r="24" ht="18.75" customHeight="1" spans="1:13">
      <c r="A24" s="54" t="s">
        <v>314</v>
      </c>
      <c r="B24" s="55" t="s">
        <v>20</v>
      </c>
      <c r="C24" s="56">
        <v>710</v>
      </c>
      <c r="D24" s="59">
        <v>0</v>
      </c>
      <c r="E24" s="59"/>
      <c r="F24" s="59"/>
      <c r="G24" s="56"/>
      <c r="H24" s="56">
        <v>0</v>
      </c>
      <c r="I24" s="56">
        <f t="shared" si="0"/>
        <v>710</v>
      </c>
      <c r="J24" s="59"/>
      <c r="K24" s="64">
        <v>22</v>
      </c>
      <c r="M24" s="46" t="str">
        <f t="shared" si="1"/>
        <v>Mathews, Lauren </v>
      </c>
    </row>
  </sheetData>
  <mergeCells count="1">
    <mergeCell ref="A1:K1"/>
  </mergeCells>
  <printOptions gridLines="1"/>
  <pageMargins left="0.707638888888889" right="0.707638888888889" top="0.747916666666667" bottom="0.747916666666667" header="0.313888888888889" footer="0.313888888888889"/>
  <pageSetup paperSize="9" scale="71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799981688894314"/>
    <pageSetUpPr fitToPage="1"/>
  </sheetPr>
  <dimension ref="A1:O230"/>
  <sheetViews>
    <sheetView workbookViewId="0">
      <selection activeCell="E15" sqref="E15"/>
    </sheetView>
  </sheetViews>
  <sheetFormatPr defaultColWidth="9" defaultRowHeight="15.6"/>
  <cols>
    <col min="1" max="1" width="25.5" customWidth="1"/>
    <col min="2" max="2" width="12.1666666666667" style="2" customWidth="1"/>
    <col min="3" max="7" width="8.5" style="2" customWidth="1"/>
    <col min="8" max="9" width="8.5" style="2" hidden="1" customWidth="1"/>
    <col min="10" max="10" width="8.5" style="3" customWidth="1"/>
    <col min="11" max="11" width="10.8333333333333" style="4"/>
    <col min="12" max="12" width="10.8333333333333" style="2"/>
    <col min="13" max="13" width="17.3333333333333" style="38" customWidth="1"/>
    <col min="14" max="15" width="9" hidden="1" customWidth="1"/>
  </cols>
  <sheetData>
    <row r="1" s="1" customFormat="1" ht="28.8" spans="1:13">
      <c r="A1" s="1" t="s">
        <v>315</v>
      </c>
      <c r="B1" s="6"/>
      <c r="C1" s="6"/>
      <c r="D1" s="6"/>
      <c r="E1" s="32">
        <f ca="1">TODAY()</f>
        <v>43362</v>
      </c>
      <c r="F1" s="6"/>
      <c r="G1" s="6"/>
      <c r="H1" s="6"/>
      <c r="I1" s="6"/>
      <c r="J1" s="13"/>
      <c r="K1" s="14"/>
      <c r="L1" s="6"/>
      <c r="M1" s="41"/>
    </row>
    <row r="3" s="2" customFormat="1" spans="1:15">
      <c r="A3" s="2" t="s">
        <v>1</v>
      </c>
      <c r="B3" s="2" t="s">
        <v>73</v>
      </c>
      <c r="C3" s="2" t="s">
        <v>74</v>
      </c>
      <c r="D3" s="2" t="s">
        <v>75</v>
      </c>
      <c r="E3" s="2" t="s">
        <v>76</v>
      </c>
      <c r="F3" s="2" t="s">
        <v>77</v>
      </c>
      <c r="G3" s="2" t="s">
        <v>15</v>
      </c>
      <c r="H3" s="2" t="s">
        <v>78</v>
      </c>
      <c r="I3" s="2" t="s">
        <v>14</v>
      </c>
      <c r="J3" s="3" t="s">
        <v>79</v>
      </c>
      <c r="K3" s="4" t="s">
        <v>9</v>
      </c>
      <c r="L3" s="2" t="s">
        <v>11</v>
      </c>
      <c r="M3" s="38" t="s">
        <v>316</v>
      </c>
      <c r="N3" s="2" t="s">
        <v>80</v>
      </c>
      <c r="O3" s="2" t="s">
        <v>81</v>
      </c>
    </row>
    <row r="4" spans="1:15">
      <c r="A4" s="33" t="s">
        <v>296</v>
      </c>
      <c r="B4" s="36" t="s">
        <v>89</v>
      </c>
      <c r="C4" s="34">
        <v>0</v>
      </c>
      <c r="D4" s="34">
        <v>500</v>
      </c>
      <c r="E4" s="34">
        <v>480</v>
      </c>
      <c r="F4" s="34">
        <v>480</v>
      </c>
      <c r="G4" s="34"/>
      <c r="I4" s="2">
        <v>0</v>
      </c>
      <c r="J4" s="3">
        <f>IF(COUNT(Table1358918[[#This Row],[Class]:[Column4]])&gt;1,MIN(Table1358918[[#This Row],[Class]:[Column2]]),0)</f>
        <v>0</v>
      </c>
      <c r="K4" s="17">
        <f>SUM(Table1358918[[#This Row],[Class]:[Column3]])-Table1358918[[#This Row],[Discard]]*0.9999</f>
        <v>1460</v>
      </c>
      <c r="L4" s="2">
        <f>IF(Table1358918[[#This Row],[Total]]&lt;&gt;"",RANK(Table1358918[[#This Row],[Total]],Table1358918[Total]),"")</f>
        <v>1</v>
      </c>
      <c r="M4" s="38" t="str">
        <f>IF(Table1358918[[#This Row],[Name]]&gt;"",Table1358918[[#This Row],[Name]],"")</f>
        <v>Stephanie Heinen</v>
      </c>
      <c r="N4">
        <f>SUM(Table1358918[[#This Row],[Class]:[Column3]])-Table1358918[[#This Row],[Discard]]</f>
        <v>1460</v>
      </c>
      <c r="O4" s="5">
        <f>RANK(Table1358918[[#This Row],[Total2]],Table1358918[Total2])</f>
        <v>1</v>
      </c>
    </row>
    <row r="5" spans="1:15">
      <c r="A5" s="35" t="s">
        <v>317</v>
      </c>
      <c r="B5" s="36" t="s">
        <v>89</v>
      </c>
      <c r="C5" s="36">
        <v>0</v>
      </c>
      <c r="D5" s="36">
        <v>0</v>
      </c>
      <c r="E5" s="36">
        <v>460</v>
      </c>
      <c r="F5" s="36">
        <v>500</v>
      </c>
      <c r="G5" s="36"/>
      <c r="I5" s="10">
        <v>0</v>
      </c>
      <c r="J5" s="42">
        <f>IF(COUNT(Table1358918[[#This Row],[Class]:[Column4]])&gt;1,MIN(Table1358918[[#This Row],[Class]:[Column2]]),0)</f>
        <v>0</v>
      </c>
      <c r="K5" s="17">
        <f>SUM(Table1358918[[#This Row],[Class]:[Column3]])-Table1358918[[#This Row],[Discard]]*0.9999</f>
        <v>960</v>
      </c>
      <c r="L5" s="10">
        <f>IF(Table1358918[[#This Row],[Total]]&lt;&gt;"",RANK(Table1358918[[#This Row],[Total]],Table1358918[Total]),"")</f>
        <v>2</v>
      </c>
      <c r="M5" s="43" t="str">
        <f>IF(Table1358918[[#This Row],[Name]]&gt;"",Table1358918[[#This Row],[Name]],"")</f>
        <v>Ali Nolan</v>
      </c>
      <c r="N5" s="11">
        <f>SUM(Table1358918[[#This Row],[Class]:[Column3]])-Table1358918[[#This Row],[Discard]]</f>
        <v>960</v>
      </c>
      <c r="O5" s="44">
        <f>RANK(Table1358918[[#This Row],[Total2]],Table1358918[Total2])</f>
        <v>2</v>
      </c>
    </row>
    <row r="6" spans="1:15">
      <c r="A6" s="35" t="s">
        <v>318</v>
      </c>
      <c r="B6" s="36" t="s">
        <v>89</v>
      </c>
      <c r="C6" s="36">
        <v>0</v>
      </c>
      <c r="D6" s="36">
        <v>0</v>
      </c>
      <c r="E6" s="36">
        <v>440</v>
      </c>
      <c r="F6" s="36">
        <v>460</v>
      </c>
      <c r="G6" s="36"/>
      <c r="I6" s="10">
        <v>0</v>
      </c>
      <c r="J6" s="42">
        <f>IF(COUNT(Table1358918[[#This Row],[Class]:[Column4]])&gt;1,MIN(Table1358918[[#This Row],[Class]:[Column2]]),0)</f>
        <v>0</v>
      </c>
      <c r="K6" s="17">
        <f>SUM(Table1358918[[#This Row],[Class]:[Column3]])-Table1358918[[#This Row],[Discard]]*0.9999</f>
        <v>900</v>
      </c>
      <c r="L6" s="10">
        <f>IF(Table1358918[[#This Row],[Total]]&lt;&gt;"",RANK(Table1358918[[#This Row],[Total]],Table1358918[Total]),"")</f>
        <v>3</v>
      </c>
      <c r="M6" s="43" t="str">
        <f>IF(Table1358918[[#This Row],[Name]]&gt;"",Table1358918[[#This Row],[Name]],"")</f>
        <v>Sophie Chapman</v>
      </c>
      <c r="N6" s="11">
        <f>SUM(Table1358918[[#This Row],[Class]:[Column3]])-Table1358918[[#This Row],[Discard]]</f>
        <v>900</v>
      </c>
      <c r="O6" s="44">
        <f>RANK(Table1358918[[#This Row],[Total2]],Table1358918[Total2])</f>
        <v>3</v>
      </c>
    </row>
    <row r="7" spans="1:15">
      <c r="A7" s="35" t="s">
        <v>319</v>
      </c>
      <c r="B7" s="36" t="s">
        <v>89</v>
      </c>
      <c r="C7" s="36">
        <v>0</v>
      </c>
      <c r="D7" s="36">
        <v>0</v>
      </c>
      <c r="E7" s="36">
        <v>430</v>
      </c>
      <c r="F7" s="36">
        <v>430</v>
      </c>
      <c r="G7" s="36"/>
      <c r="I7" s="11"/>
      <c r="J7" s="42">
        <f>IF(COUNT(Table1358918[[#This Row],[Class]:[Column4]])&gt;1,MIN(Table1358918[[#This Row],[Class]:[Column2]]),0)</f>
        <v>0</v>
      </c>
      <c r="K7" s="17">
        <f>SUM(Table1358918[[#This Row],[Class]:[Column3]])-Table1358918[[#This Row],[Discard]]*0.9999</f>
        <v>860</v>
      </c>
      <c r="L7" s="10">
        <f>IF(Table1358918[[#This Row],[Total]]&lt;&gt;"",RANK(Table1358918[[#This Row],[Total]],Table1358918[Total]),"")</f>
        <v>4</v>
      </c>
      <c r="M7" s="43" t="str">
        <f>IF(Table1358918[[#This Row],[Name]]&gt;"",Table1358918[[#This Row],[Name]],"")</f>
        <v>Julia Dynska</v>
      </c>
      <c r="N7" s="11">
        <f>SUM(Table1358918[[#This Row],[Class]:[Column3]])-Table1358918[[#This Row],[Discard]]</f>
        <v>860</v>
      </c>
      <c r="O7" s="44">
        <f>RANK(Table1358918[[#This Row],[Total2]],Table1358918[Total2])</f>
        <v>4</v>
      </c>
    </row>
    <row r="8" spans="1:15">
      <c r="A8" s="39" t="s">
        <v>297</v>
      </c>
      <c r="B8" s="36" t="s">
        <v>114</v>
      </c>
      <c r="C8" s="40">
        <v>500</v>
      </c>
      <c r="D8" s="36">
        <v>0</v>
      </c>
      <c r="E8" s="36">
        <v>0</v>
      </c>
      <c r="F8" s="36"/>
      <c r="G8" s="36"/>
      <c r="I8" s="10">
        <v>0</v>
      </c>
      <c r="J8" s="42">
        <f>IF(COUNT(Table1358918[[#This Row],[Class]:[Column4]])&gt;1,MIN(Table1358918[[#This Row],[Class]:[Column2]]),0)</f>
        <v>0</v>
      </c>
      <c r="K8" s="17">
        <f>SUM(Table1358918[[#This Row],[Class]:[Column3]])-Table1358918[[#This Row],[Discard]]*0.9999</f>
        <v>500</v>
      </c>
      <c r="L8" s="10">
        <f>IF(Table1358918[[#This Row],[Total]]&lt;&gt;"",RANK(Table1358918[[#This Row],[Total]],Table1358918[Total]),"")</f>
        <v>5</v>
      </c>
      <c r="M8" s="43" t="str">
        <f>IF(Table1358918[[#This Row],[Name]]&gt;"",Table1358918[[#This Row],[Name]],"")</f>
        <v>Jaylinn Arnos</v>
      </c>
      <c r="N8" s="11">
        <f>SUM(Table1358918[[#This Row],[Class]:[Column3]])-Table1358918[[#This Row],[Discard]]</f>
        <v>500</v>
      </c>
      <c r="O8" s="44">
        <f>RANK(Table1358918[[#This Row],[Total2]],Table1358918[Total2])</f>
        <v>5</v>
      </c>
    </row>
    <row r="9" spans="1:15">
      <c r="A9" s="35" t="s">
        <v>320</v>
      </c>
      <c r="B9" s="36" t="s">
        <v>96</v>
      </c>
      <c r="C9" s="36">
        <v>0</v>
      </c>
      <c r="D9" s="36">
        <v>0</v>
      </c>
      <c r="E9" s="36">
        <v>500</v>
      </c>
      <c r="F9" s="36"/>
      <c r="G9" s="36"/>
      <c r="H9" s="11"/>
      <c r="I9" s="10">
        <v>0</v>
      </c>
      <c r="J9" s="42">
        <f>IF(COUNT(Table1358918[[#This Row],[Class]:[Column4]])&gt;1,MIN(Table1358918[[#This Row],[Class]:[Column2]]),0)</f>
        <v>0</v>
      </c>
      <c r="K9" s="17">
        <f>SUM(Table1358918[[#This Row],[Class]:[Column3]])-Table1358918[[#This Row],[Discard]]*0.9999</f>
        <v>500</v>
      </c>
      <c r="L9" s="10">
        <f>IF(Table1358918[[#This Row],[Total]]&lt;&gt;"",RANK(Table1358918[[#This Row],[Total]],Table1358918[Total]),"")</f>
        <v>5</v>
      </c>
      <c r="M9" s="43" t="str">
        <f>IF(Table1358918[[#This Row],[Name]]&gt;"",Table1358918[[#This Row],[Name]],"")</f>
        <v>Aisling Browne</v>
      </c>
      <c r="N9" s="11">
        <f>SUM(Table1358918[[#This Row],[Class]:[Column3]])-Table1358918[[#This Row],[Discard]]</f>
        <v>500</v>
      </c>
      <c r="O9" s="44">
        <f>RANK(Table1358918[[#This Row],[Total2]],Table1358918[Total2])</f>
        <v>5</v>
      </c>
    </row>
    <row r="10" spans="1:15">
      <c r="A10" s="39" t="s">
        <v>321</v>
      </c>
      <c r="B10" s="36" t="s">
        <v>89</v>
      </c>
      <c r="C10" s="40">
        <v>480</v>
      </c>
      <c r="D10" s="36">
        <v>0</v>
      </c>
      <c r="E10" s="36">
        <v>0</v>
      </c>
      <c r="F10" s="36"/>
      <c r="G10" s="36"/>
      <c r="I10" s="10">
        <v>0</v>
      </c>
      <c r="J10" s="42">
        <f>IF(COUNT(Table1358918[[#This Row],[Class]:[Column4]])&gt;1,MIN(Table1358918[[#This Row],[Class]:[Column2]]),0)</f>
        <v>0</v>
      </c>
      <c r="K10" s="17">
        <f>SUM(Table1358918[[#This Row],[Class]:[Column3]])-Table1358918[[#This Row],[Discard]]*0.9999</f>
        <v>480</v>
      </c>
      <c r="L10" s="10">
        <f>IF(Table1358918[[#This Row],[Total]]&lt;&gt;"",RANK(Table1358918[[#This Row],[Total]],Table1358918[Total]),"")</f>
        <v>7</v>
      </c>
      <c r="M10" s="45" t="str">
        <f>IF(Table1358918[[#This Row],[Name]]&gt;"",Table1358918[[#This Row],[Name]],"")</f>
        <v>Caragh Nic Uilliam</v>
      </c>
      <c r="N10" s="11">
        <f>SUM(Table1358918[[#This Row],[Class]:[Column3]])-Table1358918[[#This Row],[Discard]]</f>
        <v>480</v>
      </c>
      <c r="O10" s="44">
        <f>RANK(Table1358918[[#This Row],[Total2]],Table1358918[Total2])</f>
        <v>7</v>
      </c>
    </row>
    <row r="11" spans="1:15">
      <c r="A11" s="39" t="s">
        <v>298</v>
      </c>
      <c r="B11" s="36" t="s">
        <v>89</v>
      </c>
      <c r="C11" s="40">
        <v>460</v>
      </c>
      <c r="D11" s="36">
        <v>0</v>
      </c>
      <c r="E11" s="36">
        <v>0</v>
      </c>
      <c r="F11" s="36"/>
      <c r="G11" s="36"/>
      <c r="I11" s="10">
        <v>0</v>
      </c>
      <c r="J11" s="42">
        <f>IF(COUNT(Table1358918[[#This Row],[Class]:[Column4]])&gt;1,MIN(Table1358918[[#This Row],[Class]:[Column2]]),0)</f>
        <v>0</v>
      </c>
      <c r="K11" s="17">
        <f>SUM(Table1358918[[#This Row],[Class]:[Column3]])-Table1358918[[#This Row],[Discard]]*0.9999</f>
        <v>460</v>
      </c>
      <c r="L11" s="10">
        <f>IF(Table1358918[[#This Row],[Total]]&lt;&gt;"",RANK(Table1358918[[#This Row],[Total]],Table1358918[Total]),"")</f>
        <v>8</v>
      </c>
      <c r="M11" s="43" t="str">
        <f>IF(Table1358918[[#This Row],[Name]]&gt;"",Table1358918[[#This Row],[Name]],"")</f>
        <v>Niamh Lee</v>
      </c>
      <c r="N11" s="11">
        <f>SUM(Table1358918[[#This Row],[Class]:[Column3]])-Table1358918[[#This Row],[Discard]]</f>
        <v>460</v>
      </c>
      <c r="O11" s="44">
        <f>RANK(Table1358918[[#This Row],[Total2]],Table1358918[Total2])</f>
        <v>8</v>
      </c>
    </row>
    <row r="12" spans="1:15">
      <c r="A12" s="39" t="s">
        <v>299</v>
      </c>
      <c r="B12" s="36" t="s">
        <v>89</v>
      </c>
      <c r="C12" s="40">
        <v>440</v>
      </c>
      <c r="D12" s="36">
        <v>0</v>
      </c>
      <c r="E12" s="36">
        <v>0</v>
      </c>
      <c r="F12" s="36"/>
      <c r="G12" s="36"/>
      <c r="I12" s="2">
        <v>0</v>
      </c>
      <c r="J12" s="42">
        <f>IF(COUNT(Table1358918[[#This Row],[Class]:[Column4]])&gt;1,MIN(Table1358918[[#This Row],[Class]:[Column2]]),0)</f>
        <v>0</v>
      </c>
      <c r="K12" s="17">
        <f>SUM(Table1358918[[#This Row],[Class]:[Column3]])-Table1358918[[#This Row],[Discard]]*0.9999</f>
        <v>440</v>
      </c>
      <c r="L12" s="10">
        <f>IF(Table1358918[[#This Row],[Total]]&lt;&gt;"",RANK(Table1358918[[#This Row],[Total]],Table1358918[Total]),"")</f>
        <v>9</v>
      </c>
      <c r="M12" s="43" t="str">
        <f>IF(Table1358918[[#This Row],[Name]]&gt;"",Table1358918[[#This Row],[Name]],"")</f>
        <v>Elena Geary</v>
      </c>
      <c r="N12" s="11">
        <f>SUM(Table1358918[[#This Row],[Class]:[Column3]])-Table1358918[[#This Row],[Discard]]</f>
        <v>440</v>
      </c>
      <c r="O12" s="44">
        <f>RANK(Table1358918[[#This Row],[Total2]],Table1358918[Total2])</f>
        <v>9</v>
      </c>
    </row>
    <row r="13" spans="1:15">
      <c r="A13" s="33" t="s">
        <v>322</v>
      </c>
      <c r="B13" s="34" t="s">
        <v>89</v>
      </c>
      <c r="C13" s="34"/>
      <c r="D13" s="34"/>
      <c r="E13" s="34"/>
      <c r="F13" s="34">
        <v>440</v>
      </c>
      <c r="G13" s="34"/>
      <c r="I13" s="2">
        <v>0</v>
      </c>
      <c r="J13" s="3">
        <f>IF(COUNT(Table1358918[[#This Row],[Class]:[Column4]])&gt;1,MIN(Table1358918[[#This Row],[Class]:[Column2]]),0)</f>
        <v>0</v>
      </c>
      <c r="K13" s="17">
        <f>SUM(Table1358918[[#This Row],[Class]:[Column3]])-Table1358918[[#This Row],[Discard]]*0.9999</f>
        <v>440</v>
      </c>
      <c r="L13" s="2">
        <f>IF(Table1358918[[#This Row],[Total]]&lt;&gt;"",RANK(Table1358918[[#This Row],[Total]],Table1358918[Total]),"")</f>
        <v>9</v>
      </c>
      <c r="M13" s="38" t="str">
        <f>IF(Table1358918[[#This Row],[Name]]&gt;"",Table1358918[[#This Row],[Name]],"")</f>
        <v>Leah Mahony</v>
      </c>
      <c r="N13">
        <f>SUM(Table1358918[[#This Row],[Class]:[Column3]])-Table1358918[[#This Row],[Discard]]</f>
        <v>440</v>
      </c>
      <c r="O13" s="5">
        <f>RANK(Table1358918[[#This Row],[Total2]],Table1358918[Total2])</f>
        <v>9</v>
      </c>
    </row>
    <row r="14" spans="1:15">
      <c r="A14" s="33"/>
      <c r="B14" s="34"/>
      <c r="C14" s="34"/>
      <c r="D14" s="34"/>
      <c r="E14" s="34"/>
      <c r="F14" s="34"/>
      <c r="G14" s="34"/>
      <c r="J14" s="3">
        <f>IF(COUNT(Table1358918[[#This Row],[Class]:[Column4]])&gt;1,MIN(Table1358918[[#This Row],[Class]:[Column2]]),0)</f>
        <v>0</v>
      </c>
      <c r="K14" s="17">
        <f>SUM(Table1358918[[#This Row],[Class]:[Column3]])-Table1358918[[#This Row],[Discard]]*0.9999</f>
        <v>0</v>
      </c>
      <c r="L14" s="2">
        <f>IF(Table1358918[[#This Row],[Total]]&lt;&gt;"",RANK(Table1358918[[#This Row],[Total]],Table1358918[Total]),"")</f>
        <v>11</v>
      </c>
      <c r="M14" s="38" t="str">
        <f>IF(Table1358918[[#This Row],[Name]]&gt;"",Table1358918[[#This Row],[Name]],"")</f>
        <v/>
      </c>
      <c r="N14">
        <f>SUM(Table1358918[[#This Row],[Class]:[Column3]])-Table1358918[[#This Row],[Discard]]</f>
        <v>0</v>
      </c>
      <c r="O14" s="5">
        <f>RANK(Table1358918[[#This Row],[Total2]],Table1358918[Total2])</f>
        <v>11</v>
      </c>
    </row>
    <row r="15" spans="1:15">
      <c r="A15" s="33"/>
      <c r="B15" s="34"/>
      <c r="C15" s="34"/>
      <c r="D15" s="34"/>
      <c r="E15" s="34"/>
      <c r="F15" s="34"/>
      <c r="G15" s="34"/>
      <c r="I15" s="2">
        <v>0</v>
      </c>
      <c r="J15" s="3">
        <f>IF(COUNT(Table1358918[[#This Row],[Class]:[Column4]])&gt;1,MIN(Table1358918[[#This Row],[Class]:[Column2]]),0)</f>
        <v>0</v>
      </c>
      <c r="K15" s="17">
        <f>SUM(Table1358918[[#This Row],[Class]:[Column3]])-Table1358918[[#This Row],[Discard]]*0.9999</f>
        <v>0</v>
      </c>
      <c r="L15" s="2">
        <f>IF(Table1358918[[#This Row],[Total]]&lt;&gt;"",RANK(Table1358918[[#This Row],[Total]],Table1358918[Total]),"")</f>
        <v>11</v>
      </c>
      <c r="M15" s="38" t="str">
        <f>IF(Table1358918[[#This Row],[Name]]&gt;"",Table1358918[[#This Row],[Name]],"")</f>
        <v/>
      </c>
      <c r="N15">
        <f>SUM(Table1358918[[#This Row],[Class]:[Column3]])-Table1358918[[#This Row],[Discard]]</f>
        <v>0</v>
      </c>
      <c r="O15" s="5">
        <f>RANK(Table1358918[[#This Row],[Total2]],Table1358918[Total2])</f>
        <v>11</v>
      </c>
    </row>
    <row r="16" spans="1:15">
      <c r="A16" s="33"/>
      <c r="B16" s="34"/>
      <c r="C16" s="34"/>
      <c r="D16" s="34"/>
      <c r="E16" s="34"/>
      <c r="F16" s="34"/>
      <c r="G16" s="34"/>
      <c r="I16" s="2">
        <v>0</v>
      </c>
      <c r="J16" s="3">
        <f>IF(COUNT(Table1358918[[#This Row],[Class]:[Column4]])&gt;1,MIN(Table1358918[[#This Row],[Class]:[Column2]]),0)</f>
        <v>0</v>
      </c>
      <c r="K16" s="17">
        <f>SUM(Table1358918[[#This Row],[Class]:[Column3]])-Table1358918[[#This Row],[Discard]]*0.9999</f>
        <v>0</v>
      </c>
      <c r="L16" s="2">
        <f>IF(Table1358918[[#This Row],[Total]]&lt;&gt;"",RANK(Table1358918[[#This Row],[Total]],Table1358918[Total]),"")</f>
        <v>11</v>
      </c>
      <c r="M16" s="38" t="str">
        <f>IF(Table1358918[[#This Row],[Name]]&gt;"",Table1358918[[#This Row],[Name]],"")</f>
        <v/>
      </c>
      <c r="N16">
        <f>SUM(Table1358918[[#This Row],[Class]:[Column3]])-Table1358918[[#This Row],[Discard]]</f>
        <v>0</v>
      </c>
      <c r="O16" s="5">
        <f>RANK(Table1358918[[#This Row],[Total2]],Table1358918[Total2])</f>
        <v>11</v>
      </c>
    </row>
    <row r="17" spans="1:15">
      <c r="A17" s="33"/>
      <c r="B17" s="34"/>
      <c r="C17" s="34"/>
      <c r="D17" s="34"/>
      <c r="E17" s="34"/>
      <c r="F17" s="34"/>
      <c r="G17" s="34"/>
      <c r="J17" s="3">
        <f>IF(COUNT(Table1358918[[#This Row],[Class]:[Column4]])&gt;1,MIN(Table1358918[[#This Row],[Class]:[Column2]]),0)</f>
        <v>0</v>
      </c>
      <c r="K17" s="17">
        <f>SUM(Table1358918[[#This Row],[Class]:[Column3]])-Table1358918[[#This Row],[Discard]]*0.9999</f>
        <v>0</v>
      </c>
      <c r="L17" s="2">
        <f>IF(Table1358918[[#This Row],[Total]]&lt;&gt;"",RANK(Table1358918[[#This Row],[Total]],Table1358918[Total]),"")</f>
        <v>11</v>
      </c>
      <c r="M17" s="38" t="str">
        <f>IF(Table1358918[[#This Row],[Name]]&gt;"",Table1358918[[#This Row],[Name]],"")</f>
        <v/>
      </c>
      <c r="N17">
        <f>SUM(Table1358918[[#This Row],[Class]:[Column3]])-Table1358918[[#This Row],[Discard]]</f>
        <v>0</v>
      </c>
      <c r="O17" s="5">
        <f>RANK(Table1358918[[#This Row],[Total2]],Table1358918[Total2])</f>
        <v>11</v>
      </c>
    </row>
    <row r="18" spans="1:15">
      <c r="A18" s="35"/>
      <c r="B18" s="36"/>
      <c r="C18" s="36"/>
      <c r="D18" s="36"/>
      <c r="E18" s="36"/>
      <c r="F18" s="36"/>
      <c r="G18" s="36"/>
      <c r="H18" s="10"/>
      <c r="I18" s="10"/>
      <c r="J18" s="42">
        <f>IF(COUNT(Table1358918[[#This Row],[Class]:[Column4]])&gt;1,MIN(Table1358918[[#This Row],[Class]:[Column2]]),0)</f>
        <v>0</v>
      </c>
      <c r="K18" s="17">
        <f>SUM(Table1358918[[#This Row],[Class]:[Column3]])-Table1358918[[#This Row],[Discard]]*0.9999</f>
        <v>0</v>
      </c>
      <c r="L18" s="10">
        <f>IF(Table1358918[[#This Row],[Total]]&lt;&gt;"",RANK(Table1358918[[#This Row],[Total]],Table1358918[Total]),"")</f>
        <v>11</v>
      </c>
      <c r="M18" s="38" t="str">
        <f>IF(Table1358918[[#This Row],[Name]]&gt;"",Table1358918[[#This Row],[Name]],"")</f>
        <v/>
      </c>
      <c r="N18">
        <f>SUM(Table1358918[[#This Row],[Class]:[Column3]])-Table1358918[[#This Row],[Discard]]</f>
        <v>0</v>
      </c>
      <c r="O18" s="5">
        <f>RANK(Table1358918[[#This Row],[Total2]],Table1358918[Total2])</f>
        <v>11</v>
      </c>
    </row>
    <row r="19" spans="1:15">
      <c r="A19" s="33"/>
      <c r="B19" s="34"/>
      <c r="C19" s="34"/>
      <c r="D19" s="34"/>
      <c r="E19" s="34"/>
      <c r="F19" s="34"/>
      <c r="G19" s="34"/>
      <c r="J19" s="3">
        <f>IF(COUNT(Table1358918[[#This Row],[Class]:[Column4]])&gt;1,MIN(Table1358918[[#This Row],[Class]:[Column2]]),0)</f>
        <v>0</v>
      </c>
      <c r="K19" s="17">
        <f>SUM(Table1358918[[#This Row],[Class]:[Column3]])-Table1358918[[#This Row],[Discard]]*0.9999</f>
        <v>0</v>
      </c>
      <c r="L19" s="2">
        <f>IF(Table1358918[[#This Row],[Total]]&lt;&gt;"",RANK(Table1358918[[#This Row],[Total]],Table1358918[Total]),"")</f>
        <v>11</v>
      </c>
      <c r="M19" s="38" t="str">
        <f>IF(Table1358918[[#This Row],[Name]]&gt;"",Table1358918[[#This Row],[Name]],"")</f>
        <v/>
      </c>
      <c r="N19">
        <f>SUM(Table1358918[[#This Row],[Class]:[Column3]])-Table1358918[[#This Row],[Discard]]</f>
        <v>0</v>
      </c>
      <c r="O19" s="5">
        <f>RANK(Table1358918[[#This Row],[Total2]],Table1358918[Total2])</f>
        <v>11</v>
      </c>
    </row>
    <row r="20" spans="1:15">
      <c r="A20" s="33"/>
      <c r="B20" s="34"/>
      <c r="C20" s="34"/>
      <c r="D20" s="34"/>
      <c r="E20" s="34"/>
      <c r="F20" s="34"/>
      <c r="G20" s="34"/>
      <c r="J20" s="3">
        <f>IF(COUNT(Table1358918[[#This Row],[Class]:[Column4]])&gt;1,MIN(Table1358918[[#This Row],[Class]:[Column2]]),0)</f>
        <v>0</v>
      </c>
      <c r="K20" s="17">
        <f>SUM(Table1358918[[#This Row],[Class]:[Column3]])-Table1358918[[#This Row],[Discard]]*0.9999</f>
        <v>0</v>
      </c>
      <c r="L20" s="2">
        <f>IF(Table1358918[[#This Row],[Total]]&lt;&gt;"",RANK(Table1358918[[#This Row],[Total]],Table1358918[Total]),"")</f>
        <v>11</v>
      </c>
      <c r="M20" s="38" t="str">
        <f>IF(Table1358918[[#This Row],[Name]]&gt;"",Table1358918[[#This Row],[Name]],"")</f>
        <v/>
      </c>
      <c r="N20">
        <f>SUM(Table1358918[[#This Row],[Class]:[Column3]])-Table1358918[[#This Row],[Discard]]</f>
        <v>0</v>
      </c>
      <c r="O20" s="5">
        <f>RANK(Table1358918[[#This Row],[Total2]],Table1358918[Total2])</f>
        <v>11</v>
      </c>
    </row>
    <row r="21" spans="1:15">
      <c r="A21" s="33"/>
      <c r="B21" s="34"/>
      <c r="C21" s="34"/>
      <c r="D21" s="34"/>
      <c r="E21" s="34"/>
      <c r="F21" s="34"/>
      <c r="G21" s="34"/>
      <c r="J21" s="3">
        <f>IF(COUNT(Table1358918[[#This Row],[Class]:[Column4]])&gt;1,MIN(Table1358918[[#This Row],[Class]:[Column2]]),0)</f>
        <v>0</v>
      </c>
      <c r="K21" s="17">
        <f>SUM(Table1358918[[#This Row],[Class]:[Column3]])-Table1358918[[#This Row],[Discard]]*0.9999</f>
        <v>0</v>
      </c>
      <c r="L21" s="2">
        <f>IF(Table1358918[[#This Row],[Total]]&lt;&gt;"",RANK(Table1358918[[#This Row],[Total]],Table1358918[Total]),"")</f>
        <v>11</v>
      </c>
      <c r="M21" s="38" t="str">
        <f>IF(Table1358918[[#This Row],[Name]]&gt;"",Table1358918[[#This Row],[Name]],"")</f>
        <v/>
      </c>
      <c r="N21">
        <f>SUM(Table1358918[[#This Row],[Class]:[Column3]])-Table1358918[[#This Row],[Discard]]</f>
        <v>0</v>
      </c>
      <c r="O21" s="5">
        <f>RANK(Table1358918[[#This Row],[Total2]],Table1358918[Total2])</f>
        <v>11</v>
      </c>
    </row>
    <row r="22" spans="1:15">
      <c r="A22" s="33"/>
      <c r="B22" s="34"/>
      <c r="C22" s="34"/>
      <c r="D22" s="34"/>
      <c r="E22" s="34"/>
      <c r="F22" s="34"/>
      <c r="G22" s="34"/>
      <c r="J22" s="3">
        <f>IF(COUNT(Table1358918[[#This Row],[Class]:[Column4]])&gt;1,MIN(Table1358918[[#This Row],[Class]:[Column2]]),0)</f>
        <v>0</v>
      </c>
      <c r="K22" s="17">
        <f>SUM(Table1358918[[#This Row],[Class]:[Column3]])-Table1358918[[#This Row],[Discard]]*0.9999</f>
        <v>0</v>
      </c>
      <c r="L22" s="2">
        <f>IF(Table1358918[[#This Row],[Total]]&lt;&gt;"",RANK(Table1358918[[#This Row],[Total]],Table1358918[Total]),"")</f>
        <v>11</v>
      </c>
      <c r="M22" s="38" t="str">
        <f>IF(Table1358918[[#This Row],[Name]]&gt;"",Table1358918[[#This Row],[Name]],"")</f>
        <v/>
      </c>
      <c r="N22">
        <f>SUM(Table1358918[[#This Row],[Class]:[Column3]])-Table1358918[[#This Row],[Discard]]</f>
        <v>0</v>
      </c>
      <c r="O22" s="5">
        <f>RANK(Table1358918[[#This Row],[Total2]],Table1358918[Total2])</f>
        <v>11</v>
      </c>
    </row>
    <row r="23" spans="1:15">
      <c r="A23" s="33"/>
      <c r="B23" s="34"/>
      <c r="C23" s="34"/>
      <c r="D23" s="34"/>
      <c r="E23" s="34"/>
      <c r="F23" s="34"/>
      <c r="G23" s="34"/>
      <c r="J23" s="3">
        <f>IF(COUNT(Table1358918[[#This Row],[Class]:[Column4]])&gt;1,MIN(Table1358918[[#This Row],[Class]:[Column2]]),0)</f>
        <v>0</v>
      </c>
      <c r="K23" s="17">
        <f>SUM(Table1358918[[#This Row],[Class]:[Column3]])-Table1358918[[#This Row],[Discard]]*0.9999</f>
        <v>0</v>
      </c>
      <c r="L23" s="2">
        <f>IF(Table1358918[[#This Row],[Total]]&lt;&gt;"",RANK(Table1358918[[#This Row],[Total]],Table1358918[Total]),"")</f>
        <v>11</v>
      </c>
      <c r="M23" s="38" t="str">
        <f>IF(Table1358918[[#This Row],[Name]]&gt;"",Table1358918[[#This Row],[Name]],"")</f>
        <v/>
      </c>
      <c r="N23">
        <f>SUM(Table1358918[[#This Row],[Class]:[Column3]])-Table1358918[[#This Row],[Discard]]</f>
        <v>0</v>
      </c>
      <c r="O23" s="5">
        <f>RANK(Table1358918[[#This Row],[Total2]],Table1358918[Total2])</f>
        <v>11</v>
      </c>
    </row>
    <row r="24" spans="1:15">
      <c r="A24" s="33"/>
      <c r="B24" s="34"/>
      <c r="C24" s="34"/>
      <c r="D24" s="34"/>
      <c r="E24" s="34"/>
      <c r="F24" s="34"/>
      <c r="G24" s="34"/>
      <c r="J24" s="3">
        <f>IF(COUNT(Table1358918[[#This Row],[Class]:[Column4]])&gt;1,MIN(Table1358918[[#This Row],[Class]:[Column2]]),0)</f>
        <v>0</v>
      </c>
      <c r="K24" s="17">
        <f>SUM(Table1358918[[#This Row],[Class]:[Column3]])-Table1358918[[#This Row],[Discard]]*0.9999</f>
        <v>0</v>
      </c>
      <c r="L24" s="2">
        <f>IF(Table1358918[[#This Row],[Total]]&lt;&gt;"",RANK(Table1358918[[#This Row],[Total]],Table1358918[Total]),"")</f>
        <v>11</v>
      </c>
      <c r="M24" s="38" t="str">
        <f>IF(Table1358918[[#This Row],[Name]]&gt;"",Table1358918[[#This Row],[Name]],"")</f>
        <v/>
      </c>
      <c r="N24">
        <f>SUM(Table1358918[[#This Row],[Class]:[Column3]])-Table1358918[[#This Row],[Discard]]</f>
        <v>0</v>
      </c>
      <c r="O24" s="5">
        <f>RANK(Table1358918[[#This Row],[Total2]],Table1358918[Total2])</f>
        <v>11</v>
      </c>
    </row>
    <row r="25" spans="1:15">
      <c r="A25" s="33"/>
      <c r="B25" s="34"/>
      <c r="C25" s="34"/>
      <c r="D25" s="34"/>
      <c r="E25" s="34"/>
      <c r="F25" s="34"/>
      <c r="G25" s="34"/>
      <c r="J25" s="3">
        <f>IF(COUNT(Table1358918[[#This Row],[Class]:[Column4]])&gt;1,MIN(Table1358918[[#This Row],[Class]:[Column2]]),0)</f>
        <v>0</v>
      </c>
      <c r="K25" s="17">
        <f>SUM(Table1358918[[#This Row],[Class]:[Column3]])-Table1358918[[#This Row],[Discard]]*0.9999</f>
        <v>0</v>
      </c>
      <c r="L25" s="2">
        <f>IF(Table1358918[[#This Row],[Total]]&lt;&gt;"",RANK(Table1358918[[#This Row],[Total]],Table1358918[Total]),"")</f>
        <v>11</v>
      </c>
      <c r="M25" s="38" t="str">
        <f>IF(Table1358918[[#This Row],[Name]]&gt;"",Table1358918[[#This Row],[Name]],"")</f>
        <v/>
      </c>
      <c r="N25">
        <f>SUM(Table1358918[[#This Row],[Class]:[Column3]])-Table1358918[[#This Row],[Discard]]</f>
        <v>0</v>
      </c>
      <c r="O25" s="5">
        <f>RANK(Table1358918[[#This Row],[Total2]],Table1358918[Total2])</f>
        <v>11</v>
      </c>
    </row>
    <row r="26" spans="1:15">
      <c r="A26" s="33"/>
      <c r="B26" s="34"/>
      <c r="C26" s="34"/>
      <c r="D26" s="34"/>
      <c r="E26" s="34"/>
      <c r="F26" s="34"/>
      <c r="G26" s="34"/>
      <c r="J26" s="3">
        <f>IF(COUNT(Table1358918[[#This Row],[Class]:[Column4]])&gt;1,MIN(Table1358918[[#This Row],[Class]:[Column2]]),0)</f>
        <v>0</v>
      </c>
      <c r="K26" s="17">
        <f>SUM(Table1358918[[#This Row],[Class]:[Column3]])-Table1358918[[#This Row],[Discard]]*0.9999</f>
        <v>0</v>
      </c>
      <c r="L26" s="2">
        <f>IF(Table1358918[[#This Row],[Total]]&lt;&gt;"",RANK(Table1358918[[#This Row],[Total]],Table1358918[Total]),"")</f>
        <v>11</v>
      </c>
      <c r="M26" s="38" t="str">
        <f>IF(Table1358918[[#This Row],[Name]]&gt;"",Table1358918[[#This Row],[Name]],"")</f>
        <v/>
      </c>
      <c r="N26">
        <f>SUM(Table1358918[[#This Row],[Class]:[Column3]])-Table1358918[[#This Row],[Discard]]</f>
        <v>0</v>
      </c>
      <c r="O26" s="5">
        <f>RANK(Table1358918[[#This Row],[Total2]],Table1358918[Total2])</f>
        <v>11</v>
      </c>
    </row>
    <row r="27" spans="1:15">
      <c r="A27" s="33"/>
      <c r="B27" s="34"/>
      <c r="C27" s="34"/>
      <c r="D27" s="34"/>
      <c r="E27" s="34"/>
      <c r="F27" s="34"/>
      <c r="G27" s="34"/>
      <c r="J27" s="3">
        <f>IF(COUNT(Table1358918[[#This Row],[Class]:[Column4]])&gt;1,MIN(Table1358918[[#This Row],[Class]:[Column2]]),0)</f>
        <v>0</v>
      </c>
      <c r="K27" s="17">
        <f>SUM(Table1358918[[#This Row],[Class]:[Column3]])-Table1358918[[#This Row],[Discard]]*0.9999</f>
        <v>0</v>
      </c>
      <c r="L27" s="2">
        <f>IF(Table1358918[[#This Row],[Total]]&lt;&gt;"",RANK(Table1358918[[#This Row],[Total]],Table1358918[Total]),"")</f>
        <v>11</v>
      </c>
      <c r="M27" s="38" t="str">
        <f>IF(Table1358918[[#This Row],[Name]]&gt;"",Table1358918[[#This Row],[Name]],"")</f>
        <v/>
      </c>
      <c r="N27">
        <f>SUM(Table1358918[[#This Row],[Class]:[Column3]])-Table1358918[[#This Row],[Discard]]</f>
        <v>0</v>
      </c>
      <c r="O27" s="5">
        <f>RANK(Table1358918[[#This Row],[Total2]],Table1358918[Total2])</f>
        <v>11</v>
      </c>
    </row>
    <row r="28" spans="1:15">
      <c r="A28" s="33"/>
      <c r="B28" s="34"/>
      <c r="C28" s="34"/>
      <c r="D28" s="34"/>
      <c r="E28" s="34"/>
      <c r="F28" s="34"/>
      <c r="G28" s="34"/>
      <c r="J28" s="3">
        <f>IF(COUNT(Table1358918[[#This Row],[Class]:[Column4]])&gt;1,MIN(Table1358918[[#This Row],[Class]:[Column2]]),0)</f>
        <v>0</v>
      </c>
      <c r="K28" s="17">
        <f>SUM(Table1358918[[#This Row],[Class]:[Column3]])-Table1358918[[#This Row],[Discard]]*0.9999</f>
        <v>0</v>
      </c>
      <c r="L28" s="2">
        <f>IF(Table1358918[[#This Row],[Total]]&lt;&gt;"",RANK(Table1358918[[#This Row],[Total]],Table1358918[Total]),"")</f>
        <v>11</v>
      </c>
      <c r="M28" s="38" t="str">
        <f>IF(Table1358918[[#This Row],[Name]]&gt;"",Table1358918[[#This Row],[Name]],"")</f>
        <v/>
      </c>
      <c r="N28">
        <f>SUM(Table1358918[[#This Row],[Class]:[Column3]])-Table1358918[[#This Row],[Discard]]</f>
        <v>0</v>
      </c>
      <c r="O28" s="5">
        <f>RANK(Table1358918[[#This Row],[Total2]],Table1358918[Total2])</f>
        <v>11</v>
      </c>
    </row>
    <row r="29" spans="1:15">
      <c r="A29" s="33"/>
      <c r="B29" s="34"/>
      <c r="C29" s="34"/>
      <c r="D29" s="34"/>
      <c r="E29" s="34"/>
      <c r="F29" s="34"/>
      <c r="G29" s="34"/>
      <c r="J29" s="3">
        <f>IF(COUNT(Table1358918[[#This Row],[Class]:[Column4]])&gt;1,MIN(Table1358918[[#This Row],[Class]:[Column2]]),0)</f>
        <v>0</v>
      </c>
      <c r="K29" s="17">
        <f>SUM(Table1358918[[#This Row],[Class]:[Column3]])-Table1358918[[#This Row],[Discard]]*0.9999</f>
        <v>0</v>
      </c>
      <c r="L29" s="2">
        <f>IF(Table1358918[[#This Row],[Total]]&lt;&gt;"",RANK(Table1358918[[#This Row],[Total]],Table1358918[Total]),"")</f>
        <v>11</v>
      </c>
      <c r="M29" s="38" t="str">
        <f>IF(Table1358918[[#This Row],[Name]]&gt;"",Table1358918[[#This Row],[Name]],"")</f>
        <v/>
      </c>
      <c r="N29">
        <f>SUM(Table1358918[[#This Row],[Class]:[Column3]])-Table1358918[[#This Row],[Discard]]</f>
        <v>0</v>
      </c>
      <c r="O29" s="5">
        <f>RANK(Table1358918[[#This Row],[Total2]],Table1358918[Total2])</f>
        <v>11</v>
      </c>
    </row>
    <row r="30" spans="1:15">
      <c r="A30" s="33"/>
      <c r="B30" s="34"/>
      <c r="C30" s="34"/>
      <c r="D30" s="34"/>
      <c r="E30" s="34"/>
      <c r="F30" s="34"/>
      <c r="G30" s="34"/>
      <c r="J30" s="3">
        <f>IF(COUNT(Table1358918[[#This Row],[Class]:[Column4]])&gt;1,MIN(Table1358918[[#This Row],[Class]:[Column2]]),0)</f>
        <v>0</v>
      </c>
      <c r="K30" s="17">
        <f>SUM(Table1358918[[#This Row],[Class]:[Column3]])-Table1358918[[#This Row],[Discard]]*0.9999</f>
        <v>0</v>
      </c>
      <c r="L30" s="2">
        <f>IF(Table1358918[[#This Row],[Total]]&lt;&gt;"",RANK(Table1358918[[#This Row],[Total]],Table1358918[Total]),"")</f>
        <v>11</v>
      </c>
      <c r="M30" s="38" t="str">
        <f>IF(Table1358918[[#This Row],[Name]]&gt;"",Table1358918[[#This Row],[Name]],"")</f>
        <v/>
      </c>
      <c r="N30">
        <f>SUM(Table1358918[[#This Row],[Class]:[Column3]])-Table1358918[[#This Row],[Discard]]</f>
        <v>0</v>
      </c>
      <c r="O30" s="5">
        <f>RANK(Table1358918[[#This Row],[Total2]],Table1358918[Total2])</f>
        <v>11</v>
      </c>
    </row>
    <row r="31" spans="1:15">
      <c r="A31" s="33"/>
      <c r="B31" s="34"/>
      <c r="C31" s="34"/>
      <c r="D31" s="34"/>
      <c r="E31" s="34"/>
      <c r="F31" s="34"/>
      <c r="G31" s="34"/>
      <c r="J31" s="3">
        <f>IF(COUNT(Table1358918[[#This Row],[Class]:[Column4]])&gt;1,MIN(Table1358918[[#This Row],[Class]:[Column2]]),0)</f>
        <v>0</v>
      </c>
      <c r="K31" s="17">
        <f>SUM(Table1358918[[#This Row],[Class]:[Column3]])-Table1358918[[#This Row],[Discard]]*0.9999</f>
        <v>0</v>
      </c>
      <c r="L31" s="2">
        <f>IF(Table1358918[[#This Row],[Total]]&lt;&gt;"",RANK(Table1358918[[#This Row],[Total]],Table1358918[Total]),"")</f>
        <v>11</v>
      </c>
      <c r="M31" s="38" t="str">
        <f>IF(Table1358918[[#This Row],[Name]]&gt;"",Table1358918[[#This Row],[Name]],"")</f>
        <v/>
      </c>
      <c r="N31">
        <f>SUM(Table1358918[[#This Row],[Class]:[Column3]])-Table1358918[[#This Row],[Discard]]</f>
        <v>0</v>
      </c>
      <c r="O31" s="5">
        <f>RANK(Table1358918[[#This Row],[Total2]],Table1358918[Total2])</f>
        <v>11</v>
      </c>
    </row>
    <row r="32" spans="1:15">
      <c r="A32" s="33"/>
      <c r="B32" s="34"/>
      <c r="C32" s="34"/>
      <c r="D32" s="34"/>
      <c r="E32" s="34"/>
      <c r="F32" s="34"/>
      <c r="G32" s="34"/>
      <c r="J32" s="3">
        <f>IF(COUNT(Table1358918[[#This Row],[Class]:[Column4]])&gt;1,MIN(Table1358918[[#This Row],[Class]:[Column2]]),0)</f>
        <v>0</v>
      </c>
      <c r="K32" s="17">
        <f>SUM(Table1358918[[#This Row],[Class]:[Column3]])-Table1358918[[#This Row],[Discard]]*0.9999</f>
        <v>0</v>
      </c>
      <c r="L32" s="2">
        <f>IF(Table1358918[[#This Row],[Total]]&lt;&gt;"",RANK(Table1358918[[#This Row],[Total]],Table1358918[Total]),"")</f>
        <v>11</v>
      </c>
      <c r="M32" s="38" t="str">
        <f>IF(Table1358918[[#This Row],[Name]]&gt;"",Table1358918[[#This Row],[Name]],"")</f>
        <v/>
      </c>
      <c r="N32">
        <f>SUM(Table1358918[[#This Row],[Class]:[Column3]])-Table1358918[[#This Row],[Discard]]</f>
        <v>0</v>
      </c>
      <c r="O32" s="5">
        <f>RANK(Table1358918[[#This Row],[Total2]],Table1358918[Total2])</f>
        <v>11</v>
      </c>
    </row>
    <row r="33" spans="1:15">
      <c r="A33" s="33"/>
      <c r="B33" s="34"/>
      <c r="C33" s="34"/>
      <c r="D33" s="34"/>
      <c r="E33" s="34"/>
      <c r="F33" s="34"/>
      <c r="G33" s="34"/>
      <c r="J33" s="3">
        <f>IF(COUNT(Table1358918[[#This Row],[Class]:[Column4]])&gt;1,MIN(Table1358918[[#This Row],[Class]:[Column2]]),0)</f>
        <v>0</v>
      </c>
      <c r="K33" s="17">
        <f>SUM(Table1358918[[#This Row],[Class]:[Column3]])-Table1358918[[#This Row],[Discard]]*0.9999</f>
        <v>0</v>
      </c>
      <c r="L33" s="2">
        <f>IF(Table1358918[[#This Row],[Total]]&lt;&gt;"",RANK(Table1358918[[#This Row],[Total]],Table1358918[Total]),"")</f>
        <v>11</v>
      </c>
      <c r="M33" s="38" t="str">
        <f>IF(Table1358918[[#This Row],[Name]]&gt;"",Table1358918[[#This Row],[Name]],"")</f>
        <v/>
      </c>
      <c r="N33">
        <f>SUM(Table1358918[[#This Row],[Class]:[Column3]])-Table1358918[[#This Row],[Discard]]</f>
        <v>0</v>
      </c>
      <c r="O33" s="5">
        <f>RANK(Table1358918[[#This Row],[Total2]],Table1358918[Total2])</f>
        <v>11</v>
      </c>
    </row>
    <row r="34" spans="1:15">
      <c r="A34" s="33"/>
      <c r="B34" s="34"/>
      <c r="C34" s="34"/>
      <c r="D34" s="34"/>
      <c r="E34" s="34"/>
      <c r="F34" s="34"/>
      <c r="G34" s="34"/>
      <c r="J34" s="3">
        <f>IF(COUNT(Table1358918[[#This Row],[Class]:[Column4]])&gt;1,MIN(Table1358918[[#This Row],[Class]:[Column2]]),0)</f>
        <v>0</v>
      </c>
      <c r="K34" s="17">
        <f>SUM(Table1358918[[#This Row],[Class]:[Column3]])-Table1358918[[#This Row],[Discard]]*0.9999</f>
        <v>0</v>
      </c>
      <c r="L34" s="2">
        <f>IF(Table1358918[[#This Row],[Total]]&lt;&gt;"",RANK(Table1358918[[#This Row],[Total]],Table1358918[Total]),"")</f>
        <v>11</v>
      </c>
      <c r="M34" s="38" t="str">
        <f>IF(Table1358918[[#This Row],[Name]]&gt;"",Table1358918[[#This Row],[Name]],"")</f>
        <v/>
      </c>
      <c r="N34">
        <f>SUM(Table1358918[[#This Row],[Class]:[Column3]])-Table1358918[[#This Row],[Discard]]</f>
        <v>0</v>
      </c>
      <c r="O34" s="5">
        <f>RANK(Table1358918[[#This Row],[Total2]],Table1358918[Total2])</f>
        <v>11</v>
      </c>
    </row>
    <row r="35" spans="1:15">
      <c r="A35" s="33"/>
      <c r="B35" s="34"/>
      <c r="C35" s="34"/>
      <c r="D35" s="34"/>
      <c r="E35" s="34"/>
      <c r="F35" s="34"/>
      <c r="G35" s="34"/>
      <c r="J35" s="3">
        <f>IF(COUNT(Table1358918[[#This Row],[Class]:[Column4]])&gt;1,MIN(Table1358918[[#This Row],[Class]:[Column2]]),0)</f>
        <v>0</v>
      </c>
      <c r="K35" s="17">
        <f>SUM(Table1358918[[#This Row],[Class]:[Column3]])-Table1358918[[#This Row],[Discard]]*0.9999</f>
        <v>0</v>
      </c>
      <c r="L35" s="2">
        <f>IF(Table1358918[[#This Row],[Total]]&lt;&gt;"",RANK(Table1358918[[#This Row],[Total]],Table1358918[Total]),"")</f>
        <v>11</v>
      </c>
      <c r="M35" s="38" t="str">
        <f>IF(Table1358918[[#This Row],[Name]]&gt;"",Table1358918[[#This Row],[Name]],"")</f>
        <v/>
      </c>
      <c r="N35">
        <f>SUM(Table1358918[[#This Row],[Class]:[Column3]])-Table1358918[[#This Row],[Discard]]</f>
        <v>0</v>
      </c>
      <c r="O35" s="5">
        <f>RANK(Table1358918[[#This Row],[Total2]],Table1358918[Total2])</f>
        <v>11</v>
      </c>
    </row>
    <row r="36" spans="1:15">
      <c r="A36" s="33"/>
      <c r="B36" s="34"/>
      <c r="C36" s="34"/>
      <c r="D36" s="34"/>
      <c r="E36" s="34"/>
      <c r="F36" s="34"/>
      <c r="G36" s="34"/>
      <c r="J36" s="3">
        <f>IF(COUNT(Table1358918[[#This Row],[Class]:[Column4]])&gt;1,MIN(Table1358918[[#This Row],[Class]:[Column2]]),0)</f>
        <v>0</v>
      </c>
      <c r="K36" s="17">
        <f>SUM(Table1358918[[#This Row],[Class]:[Column3]])-Table1358918[[#This Row],[Discard]]*0.9999</f>
        <v>0</v>
      </c>
      <c r="L36" s="2">
        <f>IF(Table1358918[[#This Row],[Total]]&lt;&gt;"",RANK(Table1358918[[#This Row],[Total]],Table1358918[Total]),"")</f>
        <v>11</v>
      </c>
      <c r="M36" s="38" t="str">
        <f>IF(Table1358918[[#This Row],[Name]]&gt;"",Table1358918[[#This Row],[Name]],"")</f>
        <v/>
      </c>
      <c r="N36">
        <f>SUM(Table1358918[[#This Row],[Class]:[Column3]])-Table1358918[[#This Row],[Discard]]</f>
        <v>0</v>
      </c>
      <c r="O36" s="5">
        <f>RANK(Table1358918[[#This Row],[Total2]],Table1358918[Total2])</f>
        <v>11</v>
      </c>
    </row>
    <row r="37" spans="1:15">
      <c r="A37" s="33"/>
      <c r="B37" s="34"/>
      <c r="C37" s="34"/>
      <c r="D37" s="34"/>
      <c r="E37" s="34"/>
      <c r="F37" s="34"/>
      <c r="G37" s="34"/>
      <c r="J37" s="3">
        <f>IF(COUNT(Table1358918[[#This Row],[Class]:[Column4]])&gt;1,MIN(Table1358918[[#This Row],[Class]:[Column2]]),0)</f>
        <v>0</v>
      </c>
      <c r="K37" s="17">
        <f>SUM(Table1358918[[#This Row],[Class]:[Column3]])-Table1358918[[#This Row],[Discard]]*0.9999</f>
        <v>0</v>
      </c>
      <c r="L37" s="2">
        <f>IF(Table1358918[[#This Row],[Total]]&lt;&gt;"",RANK(Table1358918[[#This Row],[Total]],Table1358918[Total]),"")</f>
        <v>11</v>
      </c>
      <c r="M37" s="38" t="str">
        <f>IF(Table1358918[[#This Row],[Name]]&gt;"",Table1358918[[#This Row],[Name]],"")</f>
        <v/>
      </c>
      <c r="N37">
        <f>SUM(Table1358918[[#This Row],[Class]:[Column3]])-Table1358918[[#This Row],[Discard]]</f>
        <v>0</v>
      </c>
      <c r="O37" s="5">
        <f>RANK(Table1358918[[#This Row],[Total2]],Table1358918[Total2])</f>
        <v>11</v>
      </c>
    </row>
    <row r="38" spans="1:15">
      <c r="A38" s="33"/>
      <c r="B38" s="34"/>
      <c r="C38" s="34"/>
      <c r="D38" s="34"/>
      <c r="E38" s="34"/>
      <c r="F38" s="34"/>
      <c r="G38" s="34"/>
      <c r="J38" s="3">
        <f>IF(COUNT(Table1358918[[#This Row],[Class]:[Column4]])&gt;1,MIN(Table1358918[[#This Row],[Class]:[Column2]]),0)</f>
        <v>0</v>
      </c>
      <c r="K38" s="17">
        <f>SUM(Table1358918[[#This Row],[Class]:[Column3]])-Table1358918[[#This Row],[Discard]]*0.9999</f>
        <v>0</v>
      </c>
      <c r="L38" s="2">
        <f>IF(Table1358918[[#This Row],[Total]]&lt;&gt;"",RANK(Table1358918[[#This Row],[Total]],Table1358918[Total]),"")</f>
        <v>11</v>
      </c>
      <c r="M38" s="38" t="str">
        <f>IF(Table1358918[[#This Row],[Name]]&gt;"",Table1358918[[#This Row],[Name]],"")</f>
        <v/>
      </c>
      <c r="N38">
        <f>SUM(Table1358918[[#This Row],[Class]:[Column3]])-Table1358918[[#This Row],[Discard]]</f>
        <v>0</v>
      </c>
      <c r="O38" s="5">
        <f>RANK(Table1358918[[#This Row],[Total2]],Table1358918[Total2])</f>
        <v>11</v>
      </c>
    </row>
    <row r="39" spans="1:15">
      <c r="A39" s="33"/>
      <c r="B39" s="34"/>
      <c r="C39" s="34"/>
      <c r="D39" s="34"/>
      <c r="E39" s="34"/>
      <c r="F39" s="34"/>
      <c r="G39" s="34"/>
      <c r="J39" s="3">
        <f>IF(COUNT(Table1358918[[#This Row],[Class]:[Column4]])&gt;1,MIN(Table1358918[[#This Row],[Class]:[Column2]]),0)</f>
        <v>0</v>
      </c>
      <c r="K39" s="17">
        <f>SUM(Table1358918[[#This Row],[Class]:[Column3]])-Table1358918[[#This Row],[Discard]]*0.9999</f>
        <v>0</v>
      </c>
      <c r="L39" s="2">
        <f>IF(Table1358918[[#This Row],[Total]]&lt;&gt;"",RANK(Table1358918[[#This Row],[Total]],Table1358918[Total]),"")</f>
        <v>11</v>
      </c>
      <c r="M39" s="38" t="str">
        <f>IF(Table1358918[[#This Row],[Name]]&gt;"",Table1358918[[#This Row],[Name]],"")</f>
        <v/>
      </c>
      <c r="N39">
        <f>SUM(Table1358918[[#This Row],[Class]:[Column3]])-Table1358918[[#This Row],[Discard]]</f>
        <v>0</v>
      </c>
      <c r="O39" s="5">
        <f>RANK(Table1358918[[#This Row],[Total2]],Table1358918[Total2])</f>
        <v>11</v>
      </c>
    </row>
    <row r="40" spans="1:15">
      <c r="A40" s="33"/>
      <c r="B40" s="34"/>
      <c r="C40" s="34"/>
      <c r="D40" s="34"/>
      <c r="E40" s="34"/>
      <c r="F40" s="34"/>
      <c r="G40" s="34"/>
      <c r="J40" s="3">
        <f>IF(COUNT(Table1358918[[#This Row],[Class]:[Column4]])&gt;1,MIN(Table1358918[[#This Row],[Class]:[Column2]]),0)</f>
        <v>0</v>
      </c>
      <c r="K40" s="17">
        <f>SUM(Table1358918[[#This Row],[Class]:[Column3]])-Table1358918[[#This Row],[Discard]]*0.9999</f>
        <v>0</v>
      </c>
      <c r="L40" s="2">
        <f>IF(Table1358918[[#This Row],[Total]]&lt;&gt;"",RANK(Table1358918[[#This Row],[Total]],Table1358918[Total]),"")</f>
        <v>11</v>
      </c>
      <c r="M40" s="38" t="str">
        <f>IF(Table1358918[[#This Row],[Name]]&gt;"",Table1358918[[#This Row],[Name]],"")</f>
        <v/>
      </c>
      <c r="N40">
        <f>SUM(Table1358918[[#This Row],[Class]:[Column3]])-Table1358918[[#This Row],[Discard]]</f>
        <v>0</v>
      </c>
      <c r="O40" s="5">
        <f>RANK(Table1358918[[#This Row],[Total2]],Table1358918[Total2])</f>
        <v>11</v>
      </c>
    </row>
    <row r="41" spans="1:15">
      <c r="A41" s="33"/>
      <c r="B41" s="34"/>
      <c r="C41" s="34"/>
      <c r="D41" s="34"/>
      <c r="E41" s="34"/>
      <c r="F41" s="34"/>
      <c r="G41" s="34"/>
      <c r="J41" s="3">
        <f>IF(COUNT(Table1358918[[#This Row],[Class]:[Column4]])&gt;1,MIN(Table1358918[[#This Row],[Class]:[Column2]]),0)</f>
        <v>0</v>
      </c>
      <c r="K41" s="17">
        <f>SUM(Table1358918[[#This Row],[Class]:[Column3]])-Table1358918[[#This Row],[Discard]]*0.9999</f>
        <v>0</v>
      </c>
      <c r="L41" s="2">
        <f>IF(Table1358918[[#This Row],[Total]]&lt;&gt;"",RANK(Table1358918[[#This Row],[Total]],Table1358918[Total]),"")</f>
        <v>11</v>
      </c>
      <c r="M41" s="38" t="str">
        <f>IF(Table1358918[[#This Row],[Name]]&gt;"",Table1358918[[#This Row],[Name]],"")</f>
        <v/>
      </c>
      <c r="N41">
        <f>SUM(Table1358918[[#This Row],[Class]:[Column3]])-Table1358918[[#This Row],[Discard]]</f>
        <v>0</v>
      </c>
      <c r="O41" s="5">
        <f>RANK(Table1358918[[#This Row],[Total2]],Table1358918[Total2])</f>
        <v>11</v>
      </c>
    </row>
    <row r="42" spans="1:15">
      <c r="A42" s="33"/>
      <c r="B42" s="34"/>
      <c r="C42" s="34"/>
      <c r="D42" s="34"/>
      <c r="E42" s="34"/>
      <c r="F42" s="34"/>
      <c r="G42" s="34"/>
      <c r="J42" s="3">
        <f>IF(COUNT(Table1358918[[#This Row],[Class]:[Column4]])&gt;1,MIN(Table1358918[[#This Row],[Class]:[Column2]]),0)</f>
        <v>0</v>
      </c>
      <c r="K42" s="17">
        <f>SUM(Table1358918[[#This Row],[Class]:[Column3]])-Table1358918[[#This Row],[Discard]]*0.9999</f>
        <v>0</v>
      </c>
      <c r="L42" s="2">
        <f>IF(Table1358918[[#This Row],[Total]]&lt;&gt;"",RANK(Table1358918[[#This Row],[Total]],Table1358918[Total]),"")</f>
        <v>11</v>
      </c>
      <c r="M42" s="38" t="str">
        <f>IF(Table1358918[[#This Row],[Name]]&gt;"",Table1358918[[#This Row],[Name]],"")</f>
        <v/>
      </c>
      <c r="N42">
        <f>SUM(Table1358918[[#This Row],[Class]:[Column3]])-Table1358918[[#This Row],[Discard]]</f>
        <v>0</v>
      </c>
      <c r="O42" s="5">
        <f>RANK(Table1358918[[#This Row],[Total2]],Table1358918[Total2])</f>
        <v>11</v>
      </c>
    </row>
    <row r="43" spans="1:15">
      <c r="A43" s="33"/>
      <c r="B43" s="34"/>
      <c r="C43" s="34"/>
      <c r="D43" s="34"/>
      <c r="E43" s="34"/>
      <c r="F43" s="34"/>
      <c r="G43" s="34"/>
      <c r="J43" s="3">
        <f>IF(COUNT(Table1358918[[#This Row],[Class]:[Column4]])&gt;1,MIN(Table1358918[[#This Row],[Class]:[Column2]]),0)</f>
        <v>0</v>
      </c>
      <c r="K43" s="17">
        <f>SUM(Table1358918[[#This Row],[Class]:[Column3]])-Table1358918[[#This Row],[Discard]]*0.9999</f>
        <v>0</v>
      </c>
      <c r="L43" s="2">
        <f>IF(Table1358918[[#This Row],[Total]]&lt;&gt;"",RANK(Table1358918[[#This Row],[Total]],Table1358918[Total]),"")</f>
        <v>11</v>
      </c>
      <c r="M43" s="38" t="str">
        <f>IF(Table1358918[[#This Row],[Name]]&gt;"",Table1358918[[#This Row],[Name]],"")</f>
        <v/>
      </c>
      <c r="N43">
        <f>SUM(Table1358918[[#This Row],[Class]:[Column3]])-Table1358918[[#This Row],[Discard]]</f>
        <v>0</v>
      </c>
      <c r="O43" s="5">
        <f>RANK(Table1358918[[#This Row],[Total2]],Table1358918[Total2])</f>
        <v>11</v>
      </c>
    </row>
    <row r="44" spans="1:15">
      <c r="A44" s="33"/>
      <c r="B44" s="34"/>
      <c r="C44" s="34"/>
      <c r="D44" s="34"/>
      <c r="E44" s="34"/>
      <c r="F44" s="34"/>
      <c r="G44" s="34"/>
      <c r="J44" s="3">
        <f>IF(COUNT(Table1358918[[#This Row],[Class]:[Column4]])&gt;1,MIN(Table1358918[[#This Row],[Class]:[Column2]]),0)</f>
        <v>0</v>
      </c>
      <c r="K44" s="17">
        <f>SUM(Table1358918[[#This Row],[Class]:[Column3]])-Table1358918[[#This Row],[Discard]]*0.9999</f>
        <v>0</v>
      </c>
      <c r="L44" s="2">
        <f>IF(Table1358918[[#This Row],[Total]]&lt;&gt;"",RANK(Table1358918[[#This Row],[Total]],Table1358918[Total]),"")</f>
        <v>11</v>
      </c>
      <c r="M44" s="38" t="str">
        <f>IF(Table1358918[[#This Row],[Name]]&gt;"",Table1358918[[#This Row],[Name]],"")</f>
        <v/>
      </c>
      <c r="N44">
        <f>SUM(Table1358918[[#This Row],[Class]:[Column3]])-Table1358918[[#This Row],[Discard]]</f>
        <v>0</v>
      </c>
      <c r="O44" s="5">
        <f>RANK(Table1358918[[#This Row],[Total2]],Table1358918[Total2])</f>
        <v>11</v>
      </c>
    </row>
    <row r="45" spans="1:15">
      <c r="A45" s="33"/>
      <c r="B45" s="34"/>
      <c r="C45" s="34"/>
      <c r="D45" s="34"/>
      <c r="E45" s="34"/>
      <c r="F45" s="34"/>
      <c r="G45" s="34"/>
      <c r="J45" s="3">
        <f>IF(COUNT(Table1358918[[#This Row],[Class]:[Column4]])&gt;1,MIN(Table1358918[[#This Row],[Class]:[Column2]]),0)</f>
        <v>0</v>
      </c>
      <c r="K45" s="17">
        <f>SUM(Table1358918[[#This Row],[Class]:[Column3]])-Table1358918[[#This Row],[Discard]]*0.9999</f>
        <v>0</v>
      </c>
      <c r="L45" s="2">
        <f>IF(Table1358918[[#This Row],[Total]]&lt;&gt;"",RANK(Table1358918[[#This Row],[Total]],Table1358918[Total]),"")</f>
        <v>11</v>
      </c>
      <c r="M45" s="38" t="str">
        <f>IF(Table1358918[[#This Row],[Name]]&gt;"",Table1358918[[#This Row],[Name]],"")</f>
        <v/>
      </c>
      <c r="N45">
        <f>SUM(Table1358918[[#This Row],[Class]:[Column3]])-Table1358918[[#This Row],[Discard]]</f>
        <v>0</v>
      </c>
      <c r="O45" s="5">
        <f>RANK(Table1358918[[#This Row],[Total2]],Table1358918[Total2])</f>
        <v>11</v>
      </c>
    </row>
    <row r="46" spans="1:15">
      <c r="A46" s="33"/>
      <c r="B46" s="34"/>
      <c r="C46" s="34"/>
      <c r="D46" s="34"/>
      <c r="E46" s="34"/>
      <c r="F46" s="34"/>
      <c r="G46" s="34"/>
      <c r="J46" s="3">
        <f>IF(COUNT(Table1358918[[#This Row],[Class]:[Column4]])&gt;1,MIN(Table1358918[[#This Row],[Class]:[Column2]]),0)</f>
        <v>0</v>
      </c>
      <c r="K46" s="17">
        <f>SUM(Table1358918[[#This Row],[Class]:[Column3]])-Table1358918[[#This Row],[Discard]]*0.9999</f>
        <v>0</v>
      </c>
      <c r="L46" s="2">
        <f>IF(Table1358918[[#This Row],[Total]]&lt;&gt;"",RANK(Table1358918[[#This Row],[Total]],Table1358918[Total]),"")</f>
        <v>11</v>
      </c>
      <c r="M46" s="38" t="str">
        <f>IF(Table1358918[[#This Row],[Name]]&gt;"",Table1358918[[#This Row],[Name]],"")</f>
        <v/>
      </c>
      <c r="N46">
        <f>SUM(Table1358918[[#This Row],[Class]:[Column3]])-Table1358918[[#This Row],[Discard]]</f>
        <v>0</v>
      </c>
      <c r="O46" s="5">
        <f>RANK(Table1358918[[#This Row],[Total2]],Table1358918[Total2])</f>
        <v>11</v>
      </c>
    </row>
    <row r="47" spans="1:15">
      <c r="A47" s="33"/>
      <c r="B47" s="34"/>
      <c r="C47" s="34"/>
      <c r="D47" s="34"/>
      <c r="E47" s="34"/>
      <c r="F47" s="34"/>
      <c r="G47" s="34"/>
      <c r="J47" s="3">
        <f>IF(COUNT(Table1358918[[#This Row],[Class]:[Column4]])&gt;1,MIN(Table1358918[[#This Row],[Class]:[Column2]]),0)</f>
        <v>0</v>
      </c>
      <c r="K47" s="17">
        <f>SUM(Table1358918[[#This Row],[Class]:[Column3]])-Table1358918[[#This Row],[Discard]]*0.9999</f>
        <v>0</v>
      </c>
      <c r="L47" s="2">
        <f>IF(Table1358918[[#This Row],[Total]]&lt;&gt;"",RANK(Table1358918[[#This Row],[Total]],Table1358918[Total]),"")</f>
        <v>11</v>
      </c>
      <c r="M47" s="38" t="str">
        <f>IF(Table1358918[[#This Row],[Name]]&gt;"",Table1358918[[#This Row],[Name]],"")</f>
        <v/>
      </c>
      <c r="N47">
        <f>SUM(Table1358918[[#This Row],[Class]:[Column3]])-Table1358918[[#This Row],[Discard]]</f>
        <v>0</v>
      </c>
      <c r="O47" s="5">
        <f>RANK(Table1358918[[#This Row],[Total2]],Table1358918[Total2])</f>
        <v>11</v>
      </c>
    </row>
    <row r="48" spans="1:15">
      <c r="A48" s="33"/>
      <c r="B48" s="34"/>
      <c r="C48" s="34"/>
      <c r="D48" s="34"/>
      <c r="E48" s="34"/>
      <c r="F48" s="34"/>
      <c r="G48" s="34"/>
      <c r="J48" s="3">
        <f>IF(COUNT(Table1358918[[#This Row],[Class]:[Column4]])&gt;1,MIN(Table1358918[[#This Row],[Class]:[Column2]]),0)</f>
        <v>0</v>
      </c>
      <c r="K48" s="17">
        <f>SUM(Table1358918[[#This Row],[Class]:[Column3]])-Table1358918[[#This Row],[Discard]]*0.9999</f>
        <v>0</v>
      </c>
      <c r="L48" s="2">
        <f>IF(Table1358918[[#This Row],[Total]]&lt;&gt;"",RANK(Table1358918[[#This Row],[Total]],Table1358918[Total]),"")</f>
        <v>11</v>
      </c>
      <c r="M48" s="38" t="str">
        <f>IF(Table1358918[[#This Row],[Name]]&gt;"",Table1358918[[#This Row],[Name]],"")</f>
        <v/>
      </c>
      <c r="N48">
        <f>SUM(Table1358918[[#This Row],[Class]:[Column3]])-Table1358918[[#This Row],[Discard]]</f>
        <v>0</v>
      </c>
      <c r="O48" s="5">
        <f>RANK(Table1358918[[#This Row],[Total2]],Table1358918[Total2])</f>
        <v>11</v>
      </c>
    </row>
    <row r="49" spans="1:15">
      <c r="A49" s="33"/>
      <c r="B49" s="34"/>
      <c r="C49" s="34"/>
      <c r="D49" s="34"/>
      <c r="E49" s="34"/>
      <c r="F49" s="34"/>
      <c r="G49" s="34"/>
      <c r="J49" s="3">
        <f>IF(COUNT(Table1358918[[#This Row],[Class]:[Column4]])&gt;1,MIN(Table1358918[[#This Row],[Class]:[Column2]]),0)</f>
        <v>0</v>
      </c>
      <c r="K49" s="17">
        <f>SUM(Table1358918[[#This Row],[Class]:[Column3]])-Table1358918[[#This Row],[Discard]]*0.9999</f>
        <v>0</v>
      </c>
      <c r="L49" s="2">
        <f>IF(Table1358918[[#This Row],[Total]]&lt;&gt;"",RANK(Table1358918[[#This Row],[Total]],Table1358918[Total]),"")</f>
        <v>11</v>
      </c>
      <c r="M49" s="38" t="str">
        <f>IF(Table1358918[[#This Row],[Name]]&gt;"",Table1358918[[#This Row],[Name]],"")</f>
        <v/>
      </c>
      <c r="N49">
        <f>SUM(Table1358918[[#This Row],[Class]:[Column3]])-Table1358918[[#This Row],[Discard]]</f>
        <v>0</v>
      </c>
      <c r="O49" s="5">
        <f>RANK(Table1358918[[#This Row],[Total2]],Table1358918[Total2])</f>
        <v>11</v>
      </c>
    </row>
    <row r="50" spans="1:15">
      <c r="A50" s="33"/>
      <c r="B50" s="34"/>
      <c r="C50" s="34"/>
      <c r="D50" s="34"/>
      <c r="E50" s="34"/>
      <c r="F50" s="34"/>
      <c r="G50" s="34"/>
      <c r="J50" s="3">
        <f>IF(COUNT(Table1358918[[#This Row],[Class]:[Column4]])&gt;1,MIN(Table1358918[[#This Row],[Class]:[Column2]]),0)</f>
        <v>0</v>
      </c>
      <c r="K50" s="17">
        <f>SUM(Table1358918[[#This Row],[Class]:[Column3]])-Table1358918[[#This Row],[Discard]]*0.9999</f>
        <v>0</v>
      </c>
      <c r="L50" s="2">
        <f>IF(Table1358918[[#This Row],[Total]]&lt;&gt;"",RANK(Table1358918[[#This Row],[Total]],Table1358918[Total]),"")</f>
        <v>11</v>
      </c>
      <c r="M50" s="38" t="str">
        <f>IF(Table1358918[[#This Row],[Name]]&gt;"",Table1358918[[#This Row],[Name]],"")</f>
        <v/>
      </c>
      <c r="N50">
        <f>SUM(Table1358918[[#This Row],[Class]:[Column3]])-Table1358918[[#This Row],[Discard]]</f>
        <v>0</v>
      </c>
      <c r="O50" s="5">
        <f>RANK(Table1358918[[#This Row],[Total2]],Table1358918[Total2])</f>
        <v>11</v>
      </c>
    </row>
    <row r="51" spans="1:15">
      <c r="A51" s="33"/>
      <c r="B51" s="34"/>
      <c r="C51" s="34"/>
      <c r="D51" s="34"/>
      <c r="E51" s="34"/>
      <c r="F51" s="34"/>
      <c r="G51" s="34"/>
      <c r="J51" s="3">
        <f>IF(COUNT(Table1358918[[#This Row],[Class]:[Column4]])&gt;1,MIN(Table1358918[[#This Row],[Class]:[Column2]]),0)</f>
        <v>0</v>
      </c>
      <c r="K51" s="17">
        <f>SUM(Table1358918[[#This Row],[Class]:[Column3]])-Table1358918[[#This Row],[Discard]]*0.9999</f>
        <v>0</v>
      </c>
      <c r="L51" s="2">
        <f>IF(Table1358918[[#This Row],[Total]]&lt;&gt;"",RANK(Table1358918[[#This Row],[Total]],Table1358918[Total]),"")</f>
        <v>11</v>
      </c>
      <c r="M51" s="38" t="str">
        <f>IF(Table1358918[[#This Row],[Name]]&gt;"",Table1358918[[#This Row],[Name]],"")</f>
        <v/>
      </c>
      <c r="N51">
        <f>SUM(Table1358918[[#This Row],[Class]:[Column3]])-Table1358918[[#This Row],[Discard]]</f>
        <v>0</v>
      </c>
      <c r="O51" s="5">
        <f>RANK(Table1358918[[#This Row],[Total2]],Table1358918[Total2])</f>
        <v>11</v>
      </c>
    </row>
    <row r="52" spans="1:15">
      <c r="A52" s="33"/>
      <c r="B52" s="34"/>
      <c r="C52" s="34"/>
      <c r="D52" s="34"/>
      <c r="E52" s="34"/>
      <c r="F52" s="34"/>
      <c r="G52" s="34"/>
      <c r="J52" s="3">
        <f>IF(COUNT(Table1358918[[#This Row],[Class]:[Column4]])&gt;1,MIN(Table1358918[[#This Row],[Class]:[Column2]]),0)</f>
        <v>0</v>
      </c>
      <c r="K52" s="17">
        <f>SUM(Table1358918[[#This Row],[Class]:[Column3]])-Table1358918[[#This Row],[Discard]]*0.9999</f>
        <v>0</v>
      </c>
      <c r="L52" s="2">
        <f>IF(Table1358918[[#This Row],[Total]]&lt;&gt;"",RANK(Table1358918[[#This Row],[Total]],Table1358918[Total]),"")</f>
        <v>11</v>
      </c>
      <c r="M52" s="38" t="str">
        <f>IF(Table1358918[[#This Row],[Name]]&gt;"",Table1358918[[#This Row],[Name]],"")</f>
        <v/>
      </c>
      <c r="N52">
        <f>SUM(Table1358918[[#This Row],[Class]:[Column3]])-Table1358918[[#This Row],[Discard]]</f>
        <v>0</v>
      </c>
      <c r="O52" s="5">
        <f>RANK(Table1358918[[#This Row],[Total2]],Table1358918[Total2])</f>
        <v>11</v>
      </c>
    </row>
    <row r="53" spans="1:15">
      <c r="A53" s="33"/>
      <c r="B53" s="34"/>
      <c r="C53" s="34"/>
      <c r="D53" s="34"/>
      <c r="E53" s="34"/>
      <c r="F53" s="34"/>
      <c r="G53" s="34"/>
      <c r="J53" s="3">
        <f>IF(COUNT(Table1358918[[#This Row],[Class]:[Column4]])&gt;1,MIN(Table1358918[[#This Row],[Class]:[Column2]]),0)</f>
        <v>0</v>
      </c>
      <c r="K53" s="17">
        <f>SUM(Table1358918[[#This Row],[Class]:[Column3]])-Table1358918[[#This Row],[Discard]]*0.9999</f>
        <v>0</v>
      </c>
      <c r="L53" s="2">
        <f>IF(Table1358918[[#This Row],[Total]]&lt;&gt;"",RANK(Table1358918[[#This Row],[Total]],Table1358918[Total]),"")</f>
        <v>11</v>
      </c>
      <c r="M53" s="38" t="str">
        <f>IF(Table1358918[[#This Row],[Name]]&gt;"",Table1358918[[#This Row],[Name]],"")</f>
        <v/>
      </c>
      <c r="N53">
        <f>SUM(Table1358918[[#This Row],[Class]:[Column3]])-Table1358918[[#This Row],[Discard]]</f>
        <v>0</v>
      </c>
      <c r="O53" s="5">
        <f>RANK(Table1358918[[#This Row],[Total2]],Table1358918[Total2])</f>
        <v>11</v>
      </c>
    </row>
    <row r="54" spans="1:15">
      <c r="A54" s="33"/>
      <c r="B54" s="34"/>
      <c r="C54" s="34"/>
      <c r="D54" s="34"/>
      <c r="E54" s="34"/>
      <c r="F54" s="34"/>
      <c r="G54" s="34"/>
      <c r="J54" s="3">
        <f>IF(COUNT(Table1358918[[#This Row],[Class]:[Column4]])&gt;1,MIN(Table1358918[[#This Row],[Class]:[Column2]]),0)</f>
        <v>0</v>
      </c>
      <c r="K54" s="17">
        <f>SUM(Table1358918[[#This Row],[Class]:[Column3]])-Table1358918[[#This Row],[Discard]]*0.9999</f>
        <v>0</v>
      </c>
      <c r="L54" s="2">
        <f>IF(Table1358918[[#This Row],[Total]]&lt;&gt;"",RANK(Table1358918[[#This Row],[Total]],Table1358918[Total]),"")</f>
        <v>11</v>
      </c>
      <c r="M54" s="38" t="str">
        <f>IF(Table1358918[[#This Row],[Name]]&gt;"",Table1358918[[#This Row],[Name]],"")</f>
        <v/>
      </c>
      <c r="N54">
        <f>SUM(Table1358918[[#This Row],[Class]:[Column3]])-Table1358918[[#This Row],[Discard]]</f>
        <v>0</v>
      </c>
      <c r="O54" s="5">
        <f>RANK(Table1358918[[#This Row],[Total2]],Table1358918[Total2])</f>
        <v>11</v>
      </c>
    </row>
    <row r="55" spans="1:15">
      <c r="A55" s="33"/>
      <c r="B55" s="34"/>
      <c r="C55" s="34"/>
      <c r="D55" s="34"/>
      <c r="E55" s="34"/>
      <c r="F55" s="34"/>
      <c r="G55" s="34"/>
      <c r="J55" s="3">
        <f>IF(COUNT(Table1358918[[#This Row],[Class]:[Column4]])&gt;1,MIN(Table1358918[[#This Row],[Class]:[Column2]]),0)</f>
        <v>0</v>
      </c>
      <c r="K55" s="17">
        <f>SUM(Table1358918[[#This Row],[Class]:[Column3]])-Table1358918[[#This Row],[Discard]]*0.9999</f>
        <v>0</v>
      </c>
      <c r="L55" s="2">
        <f>IF(Table1358918[[#This Row],[Total]]&lt;&gt;"",RANK(Table1358918[[#This Row],[Total]],Table1358918[Total]),"")</f>
        <v>11</v>
      </c>
      <c r="M55" s="38" t="str">
        <f>IF(Table1358918[[#This Row],[Name]]&gt;"",Table1358918[[#This Row],[Name]],"")</f>
        <v/>
      </c>
      <c r="N55">
        <f>SUM(Table1358918[[#This Row],[Class]:[Column3]])-Table1358918[[#This Row],[Discard]]</f>
        <v>0</v>
      </c>
      <c r="O55" s="5">
        <f>RANK(Table1358918[[#This Row],[Total2]],Table1358918[Total2])</f>
        <v>11</v>
      </c>
    </row>
    <row r="56" spans="1:15">
      <c r="A56" s="33"/>
      <c r="B56" s="34"/>
      <c r="C56" s="34"/>
      <c r="D56" s="34"/>
      <c r="E56" s="34"/>
      <c r="F56" s="34"/>
      <c r="G56" s="34"/>
      <c r="J56" s="3">
        <f>IF(COUNT(Table1358918[[#This Row],[Class]:[Column4]])&gt;1,MIN(Table1358918[[#This Row],[Class]:[Column2]]),0)</f>
        <v>0</v>
      </c>
      <c r="K56" s="17">
        <f>SUM(Table1358918[[#This Row],[Class]:[Column3]])-Table1358918[[#This Row],[Discard]]*0.9999</f>
        <v>0</v>
      </c>
      <c r="L56" s="2">
        <f>IF(Table1358918[[#This Row],[Total]]&lt;&gt;"",RANK(Table1358918[[#This Row],[Total]],Table1358918[Total]),"")</f>
        <v>11</v>
      </c>
      <c r="M56" s="38" t="str">
        <f>IF(Table1358918[[#This Row],[Name]]&gt;"",Table1358918[[#This Row],[Name]],"")</f>
        <v/>
      </c>
      <c r="N56">
        <f>SUM(Table1358918[[#This Row],[Class]:[Column3]])-Table1358918[[#This Row],[Discard]]</f>
        <v>0</v>
      </c>
      <c r="O56" s="5">
        <f>RANK(Table1358918[[#This Row],[Total2]],Table1358918[Total2])</f>
        <v>11</v>
      </c>
    </row>
    <row r="57" spans="1:15">
      <c r="A57" s="33"/>
      <c r="B57" s="34"/>
      <c r="C57" s="34"/>
      <c r="D57" s="34"/>
      <c r="E57" s="34"/>
      <c r="F57" s="34"/>
      <c r="G57" s="34"/>
      <c r="J57" s="3">
        <f>IF(COUNT(Table1358918[[#This Row],[Class]:[Column4]])&gt;1,MIN(Table1358918[[#This Row],[Class]:[Column2]]),0)</f>
        <v>0</v>
      </c>
      <c r="K57" s="17">
        <f>SUM(Table1358918[[#This Row],[Class]:[Column3]])-Table1358918[[#This Row],[Discard]]*0.9999</f>
        <v>0</v>
      </c>
      <c r="L57" s="2">
        <f>IF(Table1358918[[#This Row],[Total]]&lt;&gt;"",RANK(Table1358918[[#This Row],[Total]],Table1358918[Total]),"")</f>
        <v>11</v>
      </c>
      <c r="M57" s="38" t="str">
        <f>IF(Table1358918[[#This Row],[Name]]&gt;"",Table1358918[[#This Row],[Name]],"")</f>
        <v/>
      </c>
      <c r="N57">
        <f>SUM(Table1358918[[#This Row],[Class]:[Column3]])-Table1358918[[#This Row],[Discard]]</f>
        <v>0</v>
      </c>
      <c r="O57" s="5">
        <f>RANK(Table1358918[[#This Row],[Total2]],Table1358918[Total2])</f>
        <v>11</v>
      </c>
    </row>
    <row r="58" spans="1:15">
      <c r="A58" s="33"/>
      <c r="B58" s="34"/>
      <c r="C58" s="34"/>
      <c r="D58" s="34"/>
      <c r="E58" s="34"/>
      <c r="F58" s="34"/>
      <c r="G58" s="34"/>
      <c r="J58" s="3">
        <f>IF(COUNT(Table1358918[[#This Row],[Class]:[Column4]])&gt;1,MIN(Table1358918[[#This Row],[Class]:[Column2]]),0)</f>
        <v>0</v>
      </c>
      <c r="K58" s="17">
        <f>SUM(Table1358918[[#This Row],[Class]:[Column3]])-Table1358918[[#This Row],[Discard]]*0.9999</f>
        <v>0</v>
      </c>
      <c r="L58" s="2">
        <f>IF(Table1358918[[#This Row],[Total]]&lt;&gt;"",RANK(Table1358918[[#This Row],[Total]],Table1358918[Total]),"")</f>
        <v>11</v>
      </c>
      <c r="M58" s="38" t="str">
        <f>IF(Table1358918[[#This Row],[Name]]&gt;"",Table1358918[[#This Row],[Name]],"")</f>
        <v/>
      </c>
      <c r="N58">
        <f>SUM(Table1358918[[#This Row],[Class]:[Column3]])-Table1358918[[#This Row],[Discard]]</f>
        <v>0</v>
      </c>
      <c r="O58" s="5">
        <f>RANK(Table1358918[[#This Row],[Total2]],Table1358918[Total2])</f>
        <v>11</v>
      </c>
    </row>
    <row r="59" spans="1:15">
      <c r="A59" s="33"/>
      <c r="B59" s="34"/>
      <c r="C59" s="34"/>
      <c r="D59" s="34"/>
      <c r="E59" s="34"/>
      <c r="F59" s="34"/>
      <c r="G59" s="34"/>
      <c r="J59" s="3">
        <f>IF(COUNT(Table1358918[[#This Row],[Class]:[Column4]])&gt;1,MIN(Table1358918[[#This Row],[Class]:[Column2]]),0)</f>
        <v>0</v>
      </c>
      <c r="K59" s="17">
        <f>SUM(Table1358918[[#This Row],[Class]:[Column3]])-Table1358918[[#This Row],[Discard]]*0.9999</f>
        <v>0</v>
      </c>
      <c r="L59" s="2">
        <f>IF(Table1358918[[#This Row],[Total]]&lt;&gt;"",RANK(Table1358918[[#This Row],[Total]],Table1358918[Total]),"")</f>
        <v>11</v>
      </c>
      <c r="M59" s="38" t="str">
        <f>IF(Table1358918[[#This Row],[Name]]&gt;"",Table1358918[[#This Row],[Name]],"")</f>
        <v/>
      </c>
      <c r="N59">
        <f>SUM(Table1358918[[#This Row],[Class]:[Column3]])-Table1358918[[#This Row],[Discard]]</f>
        <v>0</v>
      </c>
      <c r="O59" s="5">
        <f>RANK(Table1358918[[#This Row],[Total2]],Table1358918[Total2])</f>
        <v>11</v>
      </c>
    </row>
    <row r="60" spans="1:15">
      <c r="A60" s="33"/>
      <c r="B60" s="34"/>
      <c r="C60" s="34"/>
      <c r="D60" s="34"/>
      <c r="E60" s="34"/>
      <c r="F60" s="34"/>
      <c r="G60" s="34"/>
      <c r="J60" s="3">
        <f>IF(COUNT(Table1358918[[#This Row],[Class]:[Column4]])&gt;1,MIN(Table1358918[[#This Row],[Class]:[Column2]]),0)</f>
        <v>0</v>
      </c>
      <c r="K60" s="17">
        <f>SUM(Table1358918[[#This Row],[Class]:[Column3]])-Table1358918[[#This Row],[Discard]]*0.9999</f>
        <v>0</v>
      </c>
      <c r="L60" s="2">
        <f>IF(Table1358918[[#This Row],[Total]]&lt;&gt;"",RANK(Table1358918[[#This Row],[Total]],Table1358918[Total]),"")</f>
        <v>11</v>
      </c>
      <c r="M60" s="38" t="str">
        <f>IF(Table1358918[[#This Row],[Name]]&gt;"",Table1358918[[#This Row],[Name]],"")</f>
        <v/>
      </c>
      <c r="N60">
        <f>SUM(Table1358918[[#This Row],[Class]:[Column3]])-Table1358918[[#This Row],[Discard]]</f>
        <v>0</v>
      </c>
      <c r="O60" s="5">
        <f>RANK(Table1358918[[#This Row],[Total2]],Table1358918[Total2])</f>
        <v>11</v>
      </c>
    </row>
    <row r="61" spans="1:15">
      <c r="A61" s="33"/>
      <c r="B61" s="34"/>
      <c r="C61" s="34"/>
      <c r="D61" s="34"/>
      <c r="E61" s="34"/>
      <c r="F61" s="34"/>
      <c r="G61" s="34"/>
      <c r="J61" s="3">
        <f>IF(COUNT(Table1358918[[#This Row],[Class]:[Column4]])&gt;1,MIN(Table1358918[[#This Row],[Class]:[Column2]]),0)</f>
        <v>0</v>
      </c>
      <c r="K61" s="17">
        <f>SUM(Table1358918[[#This Row],[Class]:[Column3]])-Table1358918[[#This Row],[Discard]]*0.9999</f>
        <v>0</v>
      </c>
      <c r="L61" s="2">
        <f>IF(Table1358918[[#This Row],[Total]]&lt;&gt;"",RANK(Table1358918[[#This Row],[Total]],Table1358918[Total]),"")</f>
        <v>11</v>
      </c>
      <c r="M61" s="38" t="str">
        <f>IF(Table1358918[[#This Row],[Name]]&gt;"",Table1358918[[#This Row],[Name]],"")</f>
        <v/>
      </c>
      <c r="N61">
        <f>SUM(Table1358918[[#This Row],[Class]:[Column3]])-Table1358918[[#This Row],[Discard]]</f>
        <v>0</v>
      </c>
      <c r="O61" s="5">
        <f>RANK(Table1358918[[#This Row],[Total2]],Table1358918[Total2])</f>
        <v>11</v>
      </c>
    </row>
    <row r="62" spans="1:15">
      <c r="A62" s="33"/>
      <c r="B62" s="34"/>
      <c r="C62" s="34"/>
      <c r="D62" s="34"/>
      <c r="E62" s="34"/>
      <c r="F62" s="34"/>
      <c r="G62" s="34"/>
      <c r="J62" s="3">
        <f>IF(COUNT(Table1358918[[#This Row],[Class]:[Column4]])&gt;1,MIN(Table1358918[[#This Row],[Class]:[Column2]]),0)</f>
        <v>0</v>
      </c>
      <c r="K62" s="17">
        <f>SUM(Table1358918[[#This Row],[Class]:[Column3]])-Table1358918[[#This Row],[Discard]]*0.9999</f>
        <v>0</v>
      </c>
      <c r="L62" s="2">
        <f>IF(Table1358918[[#This Row],[Total]]&lt;&gt;"",RANK(Table1358918[[#This Row],[Total]],Table1358918[Total]),"")</f>
        <v>11</v>
      </c>
      <c r="M62" s="38" t="str">
        <f>IF(Table1358918[[#This Row],[Name]]&gt;"",Table1358918[[#This Row],[Name]],"")</f>
        <v/>
      </c>
      <c r="N62">
        <f>SUM(Table1358918[[#This Row],[Class]:[Column3]])-Table1358918[[#This Row],[Discard]]</f>
        <v>0</v>
      </c>
      <c r="O62" s="5">
        <f>RANK(Table1358918[[#This Row],[Total2]],Table1358918[Total2])</f>
        <v>11</v>
      </c>
    </row>
    <row r="63" spans="1:15">
      <c r="A63" s="33"/>
      <c r="B63" s="34"/>
      <c r="C63" s="34"/>
      <c r="D63" s="34"/>
      <c r="E63" s="34"/>
      <c r="F63" s="34"/>
      <c r="G63" s="34"/>
      <c r="J63" s="3">
        <f>IF(COUNT(Table1358918[[#This Row],[Class]:[Column4]])&gt;1,MIN(Table1358918[[#This Row],[Class]:[Column2]]),0)</f>
        <v>0</v>
      </c>
      <c r="K63" s="17">
        <f>SUM(Table1358918[[#This Row],[Class]:[Column3]])-Table1358918[[#This Row],[Discard]]*0.9999</f>
        <v>0</v>
      </c>
      <c r="L63" s="2">
        <f>IF(Table1358918[[#This Row],[Total]]&lt;&gt;"",RANK(Table1358918[[#This Row],[Total]],Table1358918[Total]),"")</f>
        <v>11</v>
      </c>
      <c r="M63" s="38" t="str">
        <f>IF(Table1358918[[#This Row],[Name]]&gt;"",Table1358918[[#This Row],[Name]],"")</f>
        <v/>
      </c>
      <c r="N63">
        <f>SUM(Table1358918[[#This Row],[Class]:[Column3]])-Table1358918[[#This Row],[Discard]]</f>
        <v>0</v>
      </c>
      <c r="O63" s="5">
        <f>RANK(Table1358918[[#This Row],[Total2]],Table1358918[Total2])</f>
        <v>11</v>
      </c>
    </row>
    <row r="64" spans="1:15">
      <c r="A64" s="33"/>
      <c r="B64" s="34"/>
      <c r="C64" s="34"/>
      <c r="D64" s="34"/>
      <c r="E64" s="34"/>
      <c r="F64" s="34"/>
      <c r="G64" s="34"/>
      <c r="J64" s="3">
        <f>IF(COUNT(Table1358918[[#This Row],[Class]:[Column4]])&gt;1,MIN(Table1358918[[#This Row],[Class]:[Column2]]),0)</f>
        <v>0</v>
      </c>
      <c r="K64" s="17">
        <f>SUM(Table1358918[[#This Row],[Class]:[Column3]])-Table1358918[[#This Row],[Discard]]*0.9999</f>
        <v>0</v>
      </c>
      <c r="L64" s="2">
        <f>IF(Table1358918[[#This Row],[Total]]&lt;&gt;"",RANK(Table1358918[[#This Row],[Total]],Table1358918[Total]),"")</f>
        <v>11</v>
      </c>
      <c r="M64" s="38" t="str">
        <f>IF(Table1358918[[#This Row],[Name]]&gt;"",Table1358918[[#This Row],[Name]],"")</f>
        <v/>
      </c>
      <c r="N64">
        <f>SUM(Table1358918[[#This Row],[Class]:[Column3]])-Table1358918[[#This Row],[Discard]]</f>
        <v>0</v>
      </c>
      <c r="O64" s="5">
        <f>RANK(Table1358918[[#This Row],[Total2]],Table1358918[Total2])</f>
        <v>11</v>
      </c>
    </row>
    <row r="65" spans="1:15">
      <c r="A65" s="33"/>
      <c r="B65" s="34"/>
      <c r="C65" s="34"/>
      <c r="D65" s="34"/>
      <c r="E65" s="34"/>
      <c r="F65" s="34"/>
      <c r="G65" s="34"/>
      <c r="J65" s="3">
        <f>IF(COUNT(Table1358918[[#This Row],[Class]:[Column4]])&gt;1,MIN(Table1358918[[#This Row],[Class]:[Column2]]),0)</f>
        <v>0</v>
      </c>
      <c r="K65" s="17">
        <f>SUM(Table1358918[[#This Row],[Class]:[Column3]])-Table1358918[[#This Row],[Discard]]*0.9999</f>
        <v>0</v>
      </c>
      <c r="L65" s="2">
        <f>IF(Table1358918[[#This Row],[Total]]&lt;&gt;"",RANK(Table1358918[[#This Row],[Total]],Table1358918[Total]),"")</f>
        <v>11</v>
      </c>
      <c r="M65" s="38" t="str">
        <f>IF(Table1358918[[#This Row],[Name]]&gt;"",Table1358918[[#This Row],[Name]],"")</f>
        <v/>
      </c>
      <c r="N65">
        <f>SUM(Table1358918[[#This Row],[Class]:[Column3]])-Table1358918[[#This Row],[Discard]]</f>
        <v>0</v>
      </c>
      <c r="O65" s="5">
        <f>RANK(Table1358918[[#This Row],[Total2]],Table1358918[Total2])</f>
        <v>11</v>
      </c>
    </row>
    <row r="66" spans="1:15">
      <c r="A66" s="33"/>
      <c r="B66" s="34"/>
      <c r="C66" s="34"/>
      <c r="D66" s="34"/>
      <c r="E66" s="34"/>
      <c r="F66" s="34"/>
      <c r="G66" s="34"/>
      <c r="J66" s="3">
        <f>IF(COUNT(Table1358918[[#This Row],[Class]:[Column4]])&gt;1,MIN(Table1358918[[#This Row],[Class]:[Column2]]),0)</f>
        <v>0</v>
      </c>
      <c r="K66" s="17">
        <f>SUM(Table1358918[[#This Row],[Class]:[Column3]])-Table1358918[[#This Row],[Discard]]*0.9999</f>
        <v>0</v>
      </c>
      <c r="L66" s="2">
        <f>IF(Table1358918[[#This Row],[Total]]&lt;&gt;"",RANK(Table1358918[[#This Row],[Total]],Table1358918[Total]),"")</f>
        <v>11</v>
      </c>
      <c r="M66" s="38" t="str">
        <f>IF(Table1358918[[#This Row],[Name]]&gt;"",Table1358918[[#This Row],[Name]],"")</f>
        <v/>
      </c>
      <c r="N66">
        <f>SUM(Table1358918[[#This Row],[Class]:[Column3]])-Table1358918[[#This Row],[Discard]]</f>
        <v>0</v>
      </c>
      <c r="O66" s="5">
        <f>RANK(Table1358918[[#This Row],[Total2]],Table1358918[Total2])</f>
        <v>11</v>
      </c>
    </row>
    <row r="67" spans="1:15">
      <c r="A67" s="33"/>
      <c r="B67" s="34"/>
      <c r="C67" s="34"/>
      <c r="D67" s="34"/>
      <c r="E67" s="34"/>
      <c r="F67" s="34"/>
      <c r="G67" s="34"/>
      <c r="J67" s="3">
        <f>IF(COUNT(Table1358918[[#This Row],[Class]:[Column4]])&gt;1,MIN(Table1358918[[#This Row],[Class]:[Column2]]),0)</f>
        <v>0</v>
      </c>
      <c r="K67" s="17">
        <f>SUM(Table1358918[[#This Row],[Class]:[Column3]])-Table1358918[[#This Row],[Discard]]*0.9999</f>
        <v>0</v>
      </c>
      <c r="L67" s="2">
        <f>IF(Table1358918[[#This Row],[Total]]&lt;&gt;"",RANK(Table1358918[[#This Row],[Total]],Table1358918[Total]),"")</f>
        <v>11</v>
      </c>
      <c r="M67" s="38" t="str">
        <f>IF(Table1358918[[#This Row],[Name]]&gt;"",Table1358918[[#This Row],[Name]],"")</f>
        <v/>
      </c>
      <c r="N67">
        <f>SUM(Table1358918[[#This Row],[Class]:[Column3]])-Table1358918[[#This Row],[Discard]]</f>
        <v>0</v>
      </c>
      <c r="O67" s="5">
        <f>RANK(Table1358918[[#This Row],[Total2]],Table1358918[Total2])</f>
        <v>11</v>
      </c>
    </row>
    <row r="68" spans="1:15">
      <c r="A68" s="33"/>
      <c r="B68" s="34"/>
      <c r="C68" s="34"/>
      <c r="D68" s="34"/>
      <c r="E68" s="34"/>
      <c r="F68" s="34"/>
      <c r="G68" s="34"/>
      <c r="J68" s="3">
        <f>IF(COUNT(Table1358918[[#This Row],[Class]:[Column4]])&gt;1,MIN(Table1358918[[#This Row],[Class]:[Column2]]),0)</f>
        <v>0</v>
      </c>
      <c r="K68" s="17">
        <f>SUM(Table1358918[[#This Row],[Class]:[Column3]])-Table1358918[[#This Row],[Discard]]*0.9999</f>
        <v>0</v>
      </c>
      <c r="L68" s="2">
        <f>IF(Table1358918[[#This Row],[Total]]&lt;&gt;"",RANK(Table1358918[[#This Row],[Total]],Table1358918[Total]),"")</f>
        <v>11</v>
      </c>
      <c r="M68" s="38" t="str">
        <f>IF(Table1358918[[#This Row],[Name]]&gt;"",Table1358918[[#This Row],[Name]],"")</f>
        <v/>
      </c>
      <c r="N68">
        <f>SUM(Table1358918[[#This Row],[Class]:[Column3]])-Table1358918[[#This Row],[Discard]]</f>
        <v>0</v>
      </c>
      <c r="O68" s="5">
        <f>RANK(Table1358918[[#This Row],[Total2]],Table1358918[Total2])</f>
        <v>11</v>
      </c>
    </row>
    <row r="69" spans="1:15">
      <c r="A69" s="33"/>
      <c r="B69" s="34"/>
      <c r="C69" s="34"/>
      <c r="D69" s="34"/>
      <c r="E69" s="34"/>
      <c r="F69" s="34"/>
      <c r="G69" s="34"/>
      <c r="J69" s="3">
        <f>IF(COUNT(Table1358918[[#This Row],[Class]:[Column4]])&gt;1,MIN(Table1358918[[#This Row],[Class]:[Column2]]),0)</f>
        <v>0</v>
      </c>
      <c r="K69" s="17">
        <f>SUM(Table1358918[[#This Row],[Class]:[Column3]])-Table1358918[[#This Row],[Discard]]*0.9999</f>
        <v>0</v>
      </c>
      <c r="L69" s="2">
        <f>IF(Table1358918[[#This Row],[Total]]&lt;&gt;"",RANK(Table1358918[[#This Row],[Total]],Table1358918[Total]),"")</f>
        <v>11</v>
      </c>
      <c r="M69" s="38" t="str">
        <f>IF(Table1358918[[#This Row],[Name]]&gt;"",Table1358918[[#This Row],[Name]],"")</f>
        <v/>
      </c>
      <c r="N69">
        <f>SUM(Table1358918[[#This Row],[Class]:[Column3]])-Table1358918[[#This Row],[Discard]]</f>
        <v>0</v>
      </c>
      <c r="O69" s="5">
        <f>RANK(Table1358918[[#This Row],[Total2]],Table1358918[Total2])</f>
        <v>11</v>
      </c>
    </row>
    <row r="70" spans="10:15">
      <c r="J70" s="3">
        <f>IF(COUNT(Table1358918[[#This Row],[Class]:[Column4]])&gt;1,MIN(Table1358918[[#This Row],[Class]:[Column2]]),0)</f>
        <v>0</v>
      </c>
      <c r="K70" s="17">
        <f>SUM(Table1358918[[#This Row],[Class]:[Column3]])-Table1358918[[#This Row],[Discard]]*0.9999</f>
        <v>0</v>
      </c>
      <c r="L70" s="2">
        <f>IF(Table1358918[[#This Row],[Total]]&lt;&gt;"",RANK(Table1358918[[#This Row],[Total]],Table1358918[Total]),"")</f>
        <v>11</v>
      </c>
      <c r="M70" s="38" t="str">
        <f>IF(Table1358918[[#This Row],[Name]]&gt;"",Table1358918[[#This Row],[Name]],"")</f>
        <v/>
      </c>
      <c r="N70">
        <f>SUM(Table1358918[[#This Row],[Class]:[Column3]])-Table1358918[[#This Row],[Discard]]</f>
        <v>0</v>
      </c>
      <c r="O70" s="5">
        <f>RANK(Table1358918[[#This Row],[Total2]],Table1358918[Total2])</f>
        <v>11</v>
      </c>
    </row>
    <row r="71" spans="10:15">
      <c r="J71" s="3">
        <f>IF(COUNT(Table1358918[[#This Row],[Class]:[Column4]])&gt;1,MIN(Table1358918[[#This Row],[Class]:[Column2]]),0)</f>
        <v>0</v>
      </c>
      <c r="K71" s="17">
        <f>SUM(Table1358918[[#This Row],[Class]:[Column3]])-Table1358918[[#This Row],[Discard]]*0.9999</f>
        <v>0</v>
      </c>
      <c r="L71" s="2">
        <f>IF(Table1358918[[#This Row],[Total]]&lt;&gt;"",RANK(Table1358918[[#This Row],[Total]],Table1358918[Total]),"")</f>
        <v>11</v>
      </c>
      <c r="M71" s="38" t="str">
        <f>IF(Table1358918[[#This Row],[Name]]&gt;"",Table1358918[[#This Row],[Name]],"")</f>
        <v/>
      </c>
      <c r="N71">
        <f>SUM(Table1358918[[#This Row],[Class]:[Column3]])-Table1358918[[#This Row],[Discard]]</f>
        <v>0</v>
      </c>
      <c r="O71" s="5">
        <f>RANK(Table1358918[[#This Row],[Total2]],Table1358918[Total2])</f>
        <v>11</v>
      </c>
    </row>
    <row r="72" spans="10:15">
      <c r="J72" s="3">
        <f>IF(COUNT(Table1358918[[#This Row],[Class]:[Column4]])&gt;1,MIN(Table1358918[[#This Row],[Class]:[Column2]]),0)</f>
        <v>0</v>
      </c>
      <c r="K72" s="17">
        <f>SUM(Table1358918[[#This Row],[Class]:[Column3]])-Table1358918[[#This Row],[Discard]]*0.9999</f>
        <v>0</v>
      </c>
      <c r="L72" s="2">
        <f>IF(Table1358918[[#This Row],[Total]]&lt;&gt;"",RANK(Table1358918[[#This Row],[Total]],Table1358918[Total]),"")</f>
        <v>11</v>
      </c>
      <c r="M72" s="38" t="str">
        <f>IF(Table1358918[[#This Row],[Name]]&gt;"",Table1358918[[#This Row],[Name]],"")</f>
        <v/>
      </c>
      <c r="N72">
        <f>SUM(Table1358918[[#This Row],[Class]:[Column3]])-Table1358918[[#This Row],[Discard]]</f>
        <v>0</v>
      </c>
      <c r="O72" s="5">
        <f>RANK(Table1358918[[#This Row],[Total2]],Table1358918[Total2])</f>
        <v>11</v>
      </c>
    </row>
    <row r="73" spans="10:15">
      <c r="J73" s="3">
        <f>IF(COUNT(Table1358918[[#This Row],[Class]:[Column4]])&gt;1,MIN(Table1358918[[#This Row],[Class]:[Column2]]),0)</f>
        <v>0</v>
      </c>
      <c r="K73" s="17">
        <f>SUM(Table1358918[[#This Row],[Class]:[Column3]])-Table1358918[[#This Row],[Discard]]*0.9999</f>
        <v>0</v>
      </c>
      <c r="L73" s="2">
        <f>IF(Table1358918[[#This Row],[Total]]&lt;&gt;"",RANK(Table1358918[[#This Row],[Total]],Table1358918[Total]),"")</f>
        <v>11</v>
      </c>
      <c r="M73" s="38" t="str">
        <f>IF(Table1358918[[#This Row],[Name]]&gt;"",Table1358918[[#This Row],[Name]],"")</f>
        <v/>
      </c>
      <c r="N73">
        <f>SUM(Table1358918[[#This Row],[Class]:[Column3]])-Table1358918[[#This Row],[Discard]]</f>
        <v>0</v>
      </c>
      <c r="O73" s="5">
        <f>RANK(Table1358918[[#This Row],[Total2]],Table1358918[Total2])</f>
        <v>11</v>
      </c>
    </row>
    <row r="74" spans="10:15">
      <c r="J74" s="3">
        <f>IF(COUNT(Table1358918[[#This Row],[Class]:[Column4]])&gt;1,MIN(Table1358918[[#This Row],[Class]:[Column2]]),0)</f>
        <v>0</v>
      </c>
      <c r="K74" s="17">
        <f>SUM(Table1358918[[#This Row],[Class]:[Column3]])-Table1358918[[#This Row],[Discard]]*0.9999</f>
        <v>0</v>
      </c>
      <c r="L74" s="2">
        <f>IF(Table1358918[[#This Row],[Total]]&lt;&gt;"",RANK(Table1358918[[#This Row],[Total]],Table1358918[Total]),"")</f>
        <v>11</v>
      </c>
      <c r="M74" s="38" t="str">
        <f>IF(Table1358918[[#This Row],[Name]]&gt;"",Table1358918[[#This Row],[Name]],"")</f>
        <v/>
      </c>
      <c r="N74">
        <f>SUM(Table1358918[[#This Row],[Class]:[Column3]])-Table1358918[[#This Row],[Discard]]</f>
        <v>0</v>
      </c>
      <c r="O74" s="5">
        <f>RANK(Table1358918[[#This Row],[Total2]],Table1358918[Total2])</f>
        <v>11</v>
      </c>
    </row>
    <row r="75" spans="10:15">
      <c r="J75" s="3">
        <f>IF(COUNT(Table1358918[[#This Row],[Class]:[Column4]])&gt;1,MIN(Table1358918[[#This Row],[Class]:[Column2]]),0)</f>
        <v>0</v>
      </c>
      <c r="K75" s="17">
        <f>SUM(Table1358918[[#This Row],[Class]:[Column3]])-Table1358918[[#This Row],[Discard]]*0.9999</f>
        <v>0</v>
      </c>
      <c r="L75" s="2">
        <f>IF(Table1358918[[#This Row],[Total]]&lt;&gt;"",RANK(Table1358918[[#This Row],[Total]],Table1358918[Total]),"")</f>
        <v>11</v>
      </c>
      <c r="M75" s="38" t="str">
        <f>IF(Table1358918[[#This Row],[Name]]&gt;"",Table1358918[[#This Row],[Name]],"")</f>
        <v/>
      </c>
      <c r="N75">
        <f>SUM(Table1358918[[#This Row],[Class]:[Column3]])-Table1358918[[#This Row],[Discard]]</f>
        <v>0</v>
      </c>
      <c r="O75" s="5">
        <f>RANK(Table1358918[[#This Row],[Total2]],Table1358918[Total2])</f>
        <v>11</v>
      </c>
    </row>
    <row r="76" spans="10:15">
      <c r="J76" s="3">
        <f>IF(COUNT(Table1358918[[#This Row],[Class]:[Column4]])&gt;1,MIN(Table1358918[[#This Row],[Class]:[Column2]]),0)</f>
        <v>0</v>
      </c>
      <c r="K76" s="17">
        <f>SUM(Table1358918[[#This Row],[Class]:[Column3]])-Table1358918[[#This Row],[Discard]]*0.9999</f>
        <v>0</v>
      </c>
      <c r="L76" s="2">
        <f>IF(Table1358918[[#This Row],[Total]]&lt;&gt;"",RANK(Table1358918[[#This Row],[Total]],Table1358918[Total]),"")</f>
        <v>11</v>
      </c>
      <c r="M76" s="38" t="str">
        <f>IF(Table1358918[[#This Row],[Name]]&gt;"",Table1358918[[#This Row],[Name]],"")</f>
        <v/>
      </c>
      <c r="N76">
        <f>SUM(Table1358918[[#This Row],[Class]:[Column3]])-Table1358918[[#This Row],[Discard]]</f>
        <v>0</v>
      </c>
      <c r="O76" s="5">
        <f>RANK(Table1358918[[#This Row],[Total2]],Table1358918[Total2])</f>
        <v>11</v>
      </c>
    </row>
    <row r="77" spans="10:15">
      <c r="J77" s="3">
        <f>IF(COUNT(Table1358918[[#This Row],[Class]:[Column4]])&gt;1,MIN(Table1358918[[#This Row],[Class]:[Column2]]),0)</f>
        <v>0</v>
      </c>
      <c r="K77" s="17">
        <f>SUM(Table1358918[[#This Row],[Class]:[Column3]])-Table1358918[[#This Row],[Discard]]*0.9999</f>
        <v>0</v>
      </c>
      <c r="L77" s="2">
        <f>IF(Table1358918[[#This Row],[Total]]&lt;&gt;"",RANK(Table1358918[[#This Row],[Total]],Table1358918[Total]),"")</f>
        <v>11</v>
      </c>
      <c r="M77" s="38" t="str">
        <f>IF(Table1358918[[#This Row],[Name]]&gt;"",Table1358918[[#This Row],[Name]],"")</f>
        <v/>
      </c>
      <c r="N77">
        <f>SUM(Table1358918[[#This Row],[Class]:[Column3]])-Table1358918[[#This Row],[Discard]]</f>
        <v>0</v>
      </c>
      <c r="O77" s="5">
        <f>RANK(Table1358918[[#This Row],[Total2]],Table1358918[Total2])</f>
        <v>11</v>
      </c>
    </row>
    <row r="78" spans="10:15">
      <c r="J78" s="3">
        <f>IF(COUNT(Table1358918[[#This Row],[Class]:[Column4]])&gt;1,MIN(Table1358918[[#This Row],[Class]:[Column2]]),0)</f>
        <v>0</v>
      </c>
      <c r="K78" s="17">
        <f>SUM(Table1358918[[#This Row],[Class]:[Column3]])-Table1358918[[#This Row],[Discard]]*0.9999</f>
        <v>0</v>
      </c>
      <c r="L78" s="2">
        <f>IF(Table1358918[[#This Row],[Total]]&lt;&gt;"",RANK(Table1358918[[#This Row],[Total]],Table1358918[Total]),"")</f>
        <v>11</v>
      </c>
      <c r="M78" s="38" t="str">
        <f>IF(Table1358918[[#This Row],[Name]]&gt;"",Table1358918[[#This Row],[Name]],"")</f>
        <v/>
      </c>
      <c r="N78">
        <f>SUM(Table1358918[[#This Row],[Class]:[Column3]])-Table1358918[[#This Row],[Discard]]</f>
        <v>0</v>
      </c>
      <c r="O78" s="5">
        <f>RANK(Table1358918[[#This Row],[Total2]],Table1358918[Total2])</f>
        <v>11</v>
      </c>
    </row>
    <row r="79" spans="10:15">
      <c r="J79" s="3">
        <f>IF(COUNT(Table1358918[[#This Row],[Class]:[Column4]])&gt;1,MIN(Table1358918[[#This Row],[Class]:[Column2]]),0)</f>
        <v>0</v>
      </c>
      <c r="K79" s="17">
        <f>SUM(Table1358918[[#This Row],[Class]:[Column3]])-Table1358918[[#This Row],[Discard]]*0.9999</f>
        <v>0</v>
      </c>
      <c r="L79" s="2">
        <f>IF(Table1358918[[#This Row],[Total]]&lt;&gt;"",RANK(Table1358918[[#This Row],[Total]],Table1358918[Total]),"")</f>
        <v>11</v>
      </c>
      <c r="M79" s="38" t="str">
        <f>IF(Table1358918[[#This Row],[Name]]&gt;"",Table1358918[[#This Row],[Name]],"")</f>
        <v/>
      </c>
      <c r="N79">
        <f>SUM(Table1358918[[#This Row],[Class]:[Column3]])-Table1358918[[#This Row],[Discard]]</f>
        <v>0</v>
      </c>
      <c r="O79" s="5">
        <f>RANK(Table1358918[[#This Row],[Total2]],Table1358918[Total2])</f>
        <v>11</v>
      </c>
    </row>
    <row r="80" spans="10:15">
      <c r="J80" s="3">
        <f>IF(COUNT(Table1358918[[#This Row],[Class]:[Column4]])&gt;1,MIN(Table1358918[[#This Row],[Class]:[Column2]]),0)</f>
        <v>0</v>
      </c>
      <c r="K80" s="17">
        <f>SUM(Table1358918[[#This Row],[Class]:[Column3]])-Table1358918[[#This Row],[Discard]]*0.9999</f>
        <v>0</v>
      </c>
      <c r="L80" s="2">
        <f>IF(Table1358918[[#This Row],[Total]]&lt;&gt;"",RANK(Table1358918[[#This Row],[Total]],Table1358918[Total]),"")</f>
        <v>11</v>
      </c>
      <c r="M80" s="38" t="str">
        <f>IF(Table1358918[[#This Row],[Name]]&gt;"",Table1358918[[#This Row],[Name]],"")</f>
        <v/>
      </c>
      <c r="N80">
        <f>SUM(Table1358918[[#This Row],[Class]:[Column3]])-Table1358918[[#This Row],[Discard]]</f>
        <v>0</v>
      </c>
      <c r="O80" s="5">
        <f>RANK(Table1358918[[#This Row],[Total2]],Table1358918[Total2])</f>
        <v>11</v>
      </c>
    </row>
    <row r="81" spans="10:15">
      <c r="J81" s="3">
        <f>IF(COUNT(Table1358918[[#This Row],[Class]:[Column4]])&gt;1,MIN(Table1358918[[#This Row],[Class]:[Column2]]),0)</f>
        <v>0</v>
      </c>
      <c r="K81" s="17">
        <f>SUM(Table1358918[[#This Row],[Class]:[Column3]])-Table1358918[[#This Row],[Discard]]*0.9999</f>
        <v>0</v>
      </c>
      <c r="L81" s="2">
        <f>IF(Table1358918[[#This Row],[Total]]&lt;&gt;"",RANK(Table1358918[[#This Row],[Total]],Table1358918[Total]),"")</f>
        <v>11</v>
      </c>
      <c r="M81" s="38" t="str">
        <f>IF(Table1358918[[#This Row],[Name]]&gt;"",Table1358918[[#This Row],[Name]],"")</f>
        <v/>
      </c>
      <c r="N81">
        <f>SUM(Table1358918[[#This Row],[Class]:[Column3]])-Table1358918[[#This Row],[Discard]]</f>
        <v>0</v>
      </c>
      <c r="O81" s="5">
        <f>RANK(Table1358918[[#This Row],[Total2]],Table1358918[Total2])</f>
        <v>11</v>
      </c>
    </row>
    <row r="82" spans="10:15">
      <c r="J82" s="3">
        <f>IF(COUNT(Table1358918[[#This Row],[Class]:[Column4]])&gt;1,MIN(Table1358918[[#This Row],[Class]:[Column2]]),0)</f>
        <v>0</v>
      </c>
      <c r="K82" s="17">
        <f>SUM(Table1358918[[#This Row],[Class]:[Column3]])-Table1358918[[#This Row],[Discard]]*0.9999</f>
        <v>0</v>
      </c>
      <c r="L82" s="2">
        <f>IF(Table1358918[[#This Row],[Total]]&lt;&gt;"",RANK(Table1358918[[#This Row],[Total]],Table1358918[Total]),"")</f>
        <v>11</v>
      </c>
      <c r="M82" s="38" t="str">
        <f>IF(Table1358918[[#This Row],[Name]]&gt;"",Table1358918[[#This Row],[Name]],"")</f>
        <v/>
      </c>
      <c r="N82">
        <f>SUM(Table1358918[[#This Row],[Class]:[Column3]])-Table1358918[[#This Row],[Discard]]</f>
        <v>0</v>
      </c>
      <c r="O82" s="5">
        <f>RANK(Table1358918[[#This Row],[Total2]],Table1358918[Total2])</f>
        <v>11</v>
      </c>
    </row>
    <row r="83" spans="10:15">
      <c r="J83" s="3">
        <f>IF(COUNT(Table1358918[[#This Row],[Class]:[Column4]])&gt;1,MIN(Table1358918[[#This Row],[Class]:[Column2]]),0)</f>
        <v>0</v>
      </c>
      <c r="K83" s="17">
        <f>SUM(Table1358918[[#This Row],[Class]:[Column3]])-Table1358918[[#This Row],[Discard]]*0.9999</f>
        <v>0</v>
      </c>
      <c r="L83" s="2">
        <f>IF(Table1358918[[#This Row],[Total]]&lt;&gt;"",RANK(Table1358918[[#This Row],[Total]],Table1358918[Total]),"")</f>
        <v>11</v>
      </c>
      <c r="M83" s="38" t="str">
        <f>IF(Table1358918[[#This Row],[Name]]&gt;"",Table1358918[[#This Row],[Name]],"")</f>
        <v/>
      </c>
      <c r="N83">
        <f>SUM(Table1358918[[#This Row],[Class]:[Column3]])-Table1358918[[#This Row],[Discard]]</f>
        <v>0</v>
      </c>
      <c r="O83" s="5">
        <f>RANK(Table1358918[[#This Row],[Total2]],Table1358918[Total2])</f>
        <v>11</v>
      </c>
    </row>
    <row r="84" spans="10:15">
      <c r="J84" s="3">
        <f>IF(COUNT(Table1358918[[#This Row],[Class]:[Column4]])&gt;1,MIN(Table1358918[[#This Row],[Class]:[Column2]]),0)</f>
        <v>0</v>
      </c>
      <c r="K84" s="17">
        <f>SUM(Table1358918[[#This Row],[Class]:[Column3]])-Table1358918[[#This Row],[Discard]]*0.9999</f>
        <v>0</v>
      </c>
      <c r="L84" s="2">
        <f>IF(Table1358918[[#This Row],[Total]]&lt;&gt;"",RANK(Table1358918[[#This Row],[Total]],Table1358918[Total]),"")</f>
        <v>11</v>
      </c>
      <c r="M84" s="38" t="str">
        <f>IF(Table1358918[[#This Row],[Name]]&gt;"",Table1358918[[#This Row],[Name]],"")</f>
        <v/>
      </c>
      <c r="N84">
        <f>SUM(Table1358918[[#This Row],[Class]:[Column3]])-Table1358918[[#This Row],[Discard]]</f>
        <v>0</v>
      </c>
      <c r="O84" s="5">
        <f>RANK(Table1358918[[#This Row],[Total2]],Table1358918[Total2])</f>
        <v>11</v>
      </c>
    </row>
    <row r="85" spans="10:15">
      <c r="J85" s="3">
        <f>IF(COUNT(Table1358918[[#This Row],[Class]:[Column4]])&gt;1,MIN(Table1358918[[#This Row],[Class]:[Column2]]),0)</f>
        <v>0</v>
      </c>
      <c r="K85" s="17">
        <f>SUM(Table1358918[[#This Row],[Class]:[Column3]])-Table1358918[[#This Row],[Discard]]*0.9999</f>
        <v>0</v>
      </c>
      <c r="L85" s="2">
        <f>IF(Table1358918[[#This Row],[Total]]&lt;&gt;"",RANK(Table1358918[[#This Row],[Total]],Table1358918[Total]),"")</f>
        <v>11</v>
      </c>
      <c r="M85" s="38" t="str">
        <f>IF(Table1358918[[#This Row],[Name]]&gt;"",Table1358918[[#This Row],[Name]],"")</f>
        <v/>
      </c>
      <c r="N85">
        <f>SUM(Table1358918[[#This Row],[Class]:[Column3]])-Table1358918[[#This Row],[Discard]]</f>
        <v>0</v>
      </c>
      <c r="O85" s="5">
        <f>RANK(Table1358918[[#This Row],[Total2]],Table1358918[Total2])</f>
        <v>11</v>
      </c>
    </row>
    <row r="86" spans="10:15">
      <c r="J86" s="3">
        <f>IF(COUNT(Table1358918[[#This Row],[Class]:[Column4]])&gt;1,MIN(Table1358918[[#This Row],[Class]:[Column2]]),0)</f>
        <v>0</v>
      </c>
      <c r="K86" s="17">
        <f>SUM(Table1358918[[#This Row],[Class]:[Column3]])-Table1358918[[#This Row],[Discard]]*0.9999</f>
        <v>0</v>
      </c>
      <c r="L86" s="2">
        <f>IF(Table1358918[[#This Row],[Total]]&lt;&gt;"",RANK(Table1358918[[#This Row],[Total]],Table1358918[Total]),"")</f>
        <v>11</v>
      </c>
      <c r="M86" s="38" t="str">
        <f>IF(Table1358918[[#This Row],[Name]]&gt;"",Table1358918[[#This Row],[Name]],"")</f>
        <v/>
      </c>
      <c r="N86">
        <f>SUM(Table1358918[[#This Row],[Class]:[Column3]])-Table1358918[[#This Row],[Discard]]</f>
        <v>0</v>
      </c>
      <c r="O86" s="5">
        <f>RANK(Table1358918[[#This Row],[Total2]],Table1358918[Total2])</f>
        <v>11</v>
      </c>
    </row>
    <row r="87" spans="10:15">
      <c r="J87" s="3">
        <f>IF(COUNT(Table1358918[[#This Row],[Class]:[Column4]])&gt;1,MIN(Table1358918[[#This Row],[Class]:[Column2]]),0)</f>
        <v>0</v>
      </c>
      <c r="K87" s="17">
        <f>SUM(Table1358918[[#This Row],[Class]:[Column3]])-Table1358918[[#This Row],[Discard]]*0.9999</f>
        <v>0</v>
      </c>
      <c r="L87" s="2">
        <f>IF(Table1358918[[#This Row],[Total]]&lt;&gt;"",RANK(Table1358918[[#This Row],[Total]],Table1358918[Total]),"")</f>
        <v>11</v>
      </c>
      <c r="M87" s="38" t="str">
        <f>IF(Table1358918[[#This Row],[Name]]&gt;"",Table1358918[[#This Row],[Name]],"")</f>
        <v/>
      </c>
      <c r="N87">
        <f>SUM(Table1358918[[#This Row],[Class]:[Column3]])-Table1358918[[#This Row],[Discard]]</f>
        <v>0</v>
      </c>
      <c r="O87" s="5">
        <f>RANK(Table1358918[[#This Row],[Total2]],Table1358918[Total2])</f>
        <v>11</v>
      </c>
    </row>
    <row r="88" spans="10:15">
      <c r="J88" s="3">
        <f>IF(COUNT(Table1358918[[#This Row],[Class]:[Column4]])&gt;1,MIN(Table1358918[[#This Row],[Class]:[Column2]]),0)</f>
        <v>0</v>
      </c>
      <c r="K88" s="17">
        <f>SUM(Table1358918[[#This Row],[Class]:[Column3]])-Table1358918[[#This Row],[Discard]]*0.9999</f>
        <v>0</v>
      </c>
      <c r="L88" s="2">
        <f>IF(Table1358918[[#This Row],[Total]]&lt;&gt;"",RANK(Table1358918[[#This Row],[Total]],Table1358918[Total]),"")</f>
        <v>11</v>
      </c>
      <c r="M88" s="38" t="str">
        <f>IF(Table1358918[[#This Row],[Name]]&gt;"",Table1358918[[#This Row],[Name]],"")</f>
        <v/>
      </c>
      <c r="N88">
        <f>SUM(Table1358918[[#This Row],[Class]:[Column3]])-Table1358918[[#This Row],[Discard]]</f>
        <v>0</v>
      </c>
      <c r="O88" s="5">
        <f>RANK(Table1358918[[#This Row],[Total2]],Table1358918[Total2])</f>
        <v>11</v>
      </c>
    </row>
    <row r="89" spans="10:15">
      <c r="J89" s="3">
        <f>IF(COUNT(Table1358918[[#This Row],[Class]:[Column4]])&gt;1,MIN(Table1358918[[#This Row],[Class]:[Column2]]),0)</f>
        <v>0</v>
      </c>
      <c r="K89" s="17">
        <f>SUM(Table1358918[[#This Row],[Class]:[Column3]])-Table1358918[[#This Row],[Discard]]*0.9999</f>
        <v>0</v>
      </c>
      <c r="L89" s="2">
        <f>IF(Table1358918[[#This Row],[Total]]&lt;&gt;"",RANK(Table1358918[[#This Row],[Total]],Table1358918[Total]),"")</f>
        <v>11</v>
      </c>
      <c r="M89" s="38" t="str">
        <f>IF(Table1358918[[#This Row],[Name]]&gt;"",Table1358918[[#This Row],[Name]],"")</f>
        <v/>
      </c>
      <c r="N89">
        <f>SUM(Table1358918[[#This Row],[Class]:[Column3]])-Table1358918[[#This Row],[Discard]]</f>
        <v>0</v>
      </c>
      <c r="O89" s="5">
        <f>RANK(Table1358918[[#This Row],[Total2]],Table1358918[Total2])</f>
        <v>11</v>
      </c>
    </row>
    <row r="90" spans="10:15">
      <c r="J90" s="3">
        <f>IF(COUNT(Table1358918[[#This Row],[Class]:[Column4]])&gt;1,MIN(Table1358918[[#This Row],[Class]:[Column2]]),0)</f>
        <v>0</v>
      </c>
      <c r="K90" s="17">
        <f>SUM(Table1358918[[#This Row],[Class]:[Column3]])-Table1358918[[#This Row],[Discard]]*0.9999</f>
        <v>0</v>
      </c>
      <c r="L90" s="2">
        <f>IF(Table1358918[[#This Row],[Total]]&lt;&gt;"",RANK(Table1358918[[#This Row],[Total]],Table1358918[Total]),"")</f>
        <v>11</v>
      </c>
      <c r="M90" s="38" t="str">
        <f>IF(Table1358918[[#This Row],[Name]]&gt;"",Table1358918[[#This Row],[Name]],"")</f>
        <v/>
      </c>
      <c r="N90">
        <f>SUM(Table1358918[[#This Row],[Class]:[Column3]])-Table1358918[[#This Row],[Discard]]</f>
        <v>0</v>
      </c>
      <c r="O90" s="5">
        <f>RANK(Table1358918[[#This Row],[Total2]],Table1358918[Total2])</f>
        <v>11</v>
      </c>
    </row>
    <row r="91" spans="10:15">
      <c r="J91" s="3">
        <f>IF(COUNT(Table1358918[[#This Row],[Class]:[Column4]])&gt;1,MIN(Table1358918[[#This Row],[Class]:[Column2]]),0)</f>
        <v>0</v>
      </c>
      <c r="K91" s="17">
        <f>SUM(Table1358918[[#This Row],[Class]:[Column3]])-Table1358918[[#This Row],[Discard]]*0.9999</f>
        <v>0</v>
      </c>
      <c r="L91" s="2">
        <f>IF(Table1358918[[#This Row],[Total]]&lt;&gt;"",RANK(Table1358918[[#This Row],[Total]],Table1358918[Total]),"")</f>
        <v>11</v>
      </c>
      <c r="M91" s="38" t="str">
        <f>IF(Table1358918[[#This Row],[Name]]&gt;"",Table1358918[[#This Row],[Name]],"")</f>
        <v/>
      </c>
      <c r="N91">
        <f>SUM(Table1358918[[#This Row],[Class]:[Column3]])-Table1358918[[#This Row],[Discard]]</f>
        <v>0</v>
      </c>
      <c r="O91" s="5">
        <f>RANK(Table1358918[[#This Row],[Total2]],Table1358918[Total2])</f>
        <v>11</v>
      </c>
    </row>
    <row r="92" spans="10:15">
      <c r="J92" s="3">
        <f>IF(COUNT(Table1358918[[#This Row],[Class]:[Column4]])&gt;1,MIN(Table1358918[[#This Row],[Class]:[Column2]]),0)</f>
        <v>0</v>
      </c>
      <c r="K92" s="17">
        <f>SUM(Table1358918[[#This Row],[Class]:[Column3]])-Table1358918[[#This Row],[Discard]]*0.9999</f>
        <v>0</v>
      </c>
      <c r="L92" s="2">
        <f>IF(Table1358918[[#This Row],[Total]]&lt;&gt;"",RANK(Table1358918[[#This Row],[Total]],Table1358918[Total]),"")</f>
        <v>11</v>
      </c>
      <c r="M92" s="38" t="str">
        <f>IF(Table1358918[[#This Row],[Name]]&gt;"",Table1358918[[#This Row],[Name]],"")</f>
        <v/>
      </c>
      <c r="N92">
        <f>SUM(Table1358918[[#This Row],[Class]:[Column3]])-Table1358918[[#This Row],[Discard]]</f>
        <v>0</v>
      </c>
      <c r="O92" s="5">
        <f>RANK(Table1358918[[#This Row],[Total2]],Table1358918[Total2])</f>
        <v>11</v>
      </c>
    </row>
    <row r="93" spans="10:15">
      <c r="J93" s="3">
        <f>IF(COUNT(Table1358918[[#This Row],[Class]:[Column4]])&gt;1,MIN(Table1358918[[#This Row],[Class]:[Column2]]),0)</f>
        <v>0</v>
      </c>
      <c r="K93" s="17">
        <f>SUM(Table1358918[[#This Row],[Class]:[Column3]])-Table1358918[[#This Row],[Discard]]*0.9999</f>
        <v>0</v>
      </c>
      <c r="L93" s="2">
        <f>IF(Table1358918[[#This Row],[Total]]&lt;&gt;"",RANK(Table1358918[[#This Row],[Total]],Table1358918[Total]),"")</f>
        <v>11</v>
      </c>
      <c r="M93" s="38" t="str">
        <f>IF(Table1358918[[#This Row],[Name]]&gt;"",Table1358918[[#This Row],[Name]],"")</f>
        <v/>
      </c>
      <c r="N93">
        <f>SUM(Table1358918[[#This Row],[Class]:[Column3]])-Table1358918[[#This Row],[Discard]]</f>
        <v>0</v>
      </c>
      <c r="O93" s="5">
        <f>RANK(Table1358918[[#This Row],[Total2]],Table1358918[Total2])</f>
        <v>11</v>
      </c>
    </row>
    <row r="94" spans="10:15">
      <c r="J94" s="3">
        <f>IF(COUNT(Table1358918[[#This Row],[Class]:[Column4]])&gt;1,MIN(Table1358918[[#This Row],[Class]:[Column2]]),0)</f>
        <v>0</v>
      </c>
      <c r="K94" s="17">
        <f>SUM(Table1358918[[#This Row],[Class]:[Column3]])-Table1358918[[#This Row],[Discard]]*0.9999</f>
        <v>0</v>
      </c>
      <c r="L94" s="2">
        <f>IF(Table1358918[[#This Row],[Total]]&lt;&gt;"",RANK(Table1358918[[#This Row],[Total]],Table1358918[Total]),"")</f>
        <v>11</v>
      </c>
      <c r="M94" s="38" t="str">
        <f>IF(Table1358918[[#This Row],[Name]]&gt;"",Table1358918[[#This Row],[Name]],"")</f>
        <v/>
      </c>
      <c r="N94">
        <f>SUM(Table1358918[[#This Row],[Class]:[Column3]])-Table1358918[[#This Row],[Discard]]</f>
        <v>0</v>
      </c>
      <c r="O94" s="5">
        <f>RANK(Table1358918[[#This Row],[Total2]],Table1358918[Total2])</f>
        <v>11</v>
      </c>
    </row>
    <row r="95" spans="10:15">
      <c r="J95" s="3">
        <f>IF(COUNT(Table1358918[[#This Row],[Class]:[Column4]])&gt;1,MIN(Table1358918[[#This Row],[Class]:[Column2]]),0)</f>
        <v>0</v>
      </c>
      <c r="K95" s="17">
        <f>SUM(Table1358918[[#This Row],[Class]:[Column3]])-Table1358918[[#This Row],[Discard]]*0.9999</f>
        <v>0</v>
      </c>
      <c r="L95" s="2">
        <f>IF(Table1358918[[#This Row],[Total]]&lt;&gt;"",RANK(Table1358918[[#This Row],[Total]],Table1358918[Total]),"")</f>
        <v>11</v>
      </c>
      <c r="M95" s="38" t="str">
        <f>IF(Table1358918[[#This Row],[Name]]&gt;"",Table1358918[[#This Row],[Name]],"")</f>
        <v/>
      </c>
      <c r="N95">
        <f>SUM(Table1358918[[#This Row],[Class]:[Column3]])-Table1358918[[#This Row],[Discard]]</f>
        <v>0</v>
      </c>
      <c r="O95" s="5">
        <f>RANK(Table1358918[[#This Row],[Total2]],Table1358918[Total2])</f>
        <v>11</v>
      </c>
    </row>
    <row r="96" spans="10:15">
      <c r="J96" s="3">
        <f>IF(COUNT(Table1358918[[#This Row],[Class]:[Column4]])&gt;1,MIN(Table1358918[[#This Row],[Class]:[Column2]]),0)</f>
        <v>0</v>
      </c>
      <c r="K96" s="17">
        <f>SUM(Table1358918[[#This Row],[Class]:[Column3]])-Table1358918[[#This Row],[Discard]]*0.9999</f>
        <v>0</v>
      </c>
      <c r="L96" s="2">
        <f>IF(Table1358918[[#This Row],[Total]]&lt;&gt;"",RANK(Table1358918[[#This Row],[Total]],Table1358918[Total]),"")</f>
        <v>11</v>
      </c>
      <c r="M96" s="38" t="str">
        <f>IF(Table1358918[[#This Row],[Name]]&gt;"",Table1358918[[#This Row],[Name]],"")</f>
        <v/>
      </c>
      <c r="N96">
        <f>SUM(Table1358918[[#This Row],[Class]:[Column3]])-Table1358918[[#This Row],[Discard]]</f>
        <v>0</v>
      </c>
      <c r="O96" s="5">
        <f>RANK(Table1358918[[#This Row],[Total2]],Table1358918[Total2])</f>
        <v>11</v>
      </c>
    </row>
    <row r="97" spans="10:15">
      <c r="J97" s="3">
        <f>IF(COUNT(Table1358918[[#This Row],[Class]:[Column4]])&gt;1,MIN(Table1358918[[#This Row],[Class]:[Column2]]),0)</f>
        <v>0</v>
      </c>
      <c r="K97" s="17">
        <f>SUM(Table1358918[[#This Row],[Class]:[Column3]])-Table1358918[[#This Row],[Discard]]*0.9999</f>
        <v>0</v>
      </c>
      <c r="L97" s="2">
        <f>IF(Table1358918[[#This Row],[Total]]&lt;&gt;"",RANK(Table1358918[[#This Row],[Total]],Table1358918[Total]),"")</f>
        <v>11</v>
      </c>
      <c r="M97" s="38" t="str">
        <f>IF(Table1358918[[#This Row],[Name]]&gt;"",Table1358918[[#This Row],[Name]],"")</f>
        <v/>
      </c>
      <c r="N97">
        <f>SUM(Table1358918[[#This Row],[Class]:[Column3]])-Table1358918[[#This Row],[Discard]]</f>
        <v>0</v>
      </c>
      <c r="O97" s="5">
        <f>RANK(Table1358918[[#This Row],[Total2]],Table1358918[Total2])</f>
        <v>11</v>
      </c>
    </row>
    <row r="98" spans="10:15">
      <c r="J98" s="3">
        <f>IF(COUNT(Table1358918[[#This Row],[Class]:[Column4]])&gt;1,MIN(Table1358918[[#This Row],[Class]:[Column2]]),0)</f>
        <v>0</v>
      </c>
      <c r="K98" s="17">
        <f>SUM(Table1358918[[#This Row],[Class]:[Column3]])-Table1358918[[#This Row],[Discard]]*0.9999</f>
        <v>0</v>
      </c>
      <c r="L98" s="2">
        <f>IF(Table1358918[[#This Row],[Total]]&lt;&gt;"",RANK(Table1358918[[#This Row],[Total]],Table1358918[Total]),"")</f>
        <v>11</v>
      </c>
      <c r="M98" s="38" t="str">
        <f>IF(Table1358918[[#This Row],[Name]]&gt;"",Table1358918[[#This Row],[Name]],"")</f>
        <v/>
      </c>
      <c r="N98">
        <f>SUM(Table1358918[[#This Row],[Class]:[Column3]])-Table1358918[[#This Row],[Discard]]</f>
        <v>0</v>
      </c>
      <c r="O98" s="5">
        <f>RANK(Table1358918[[#This Row],[Total2]],Table1358918[Total2])</f>
        <v>11</v>
      </c>
    </row>
    <row r="99" spans="10:15">
      <c r="J99" s="3">
        <f>IF(COUNT(Table1358918[[#This Row],[Class]:[Column4]])&gt;1,MIN(Table1358918[[#This Row],[Class]:[Column2]]),0)</f>
        <v>0</v>
      </c>
      <c r="K99" s="17">
        <f>SUM(Table1358918[[#This Row],[Class]:[Column3]])-Table1358918[[#This Row],[Discard]]*0.9999</f>
        <v>0</v>
      </c>
      <c r="L99" s="2">
        <f>IF(Table1358918[[#This Row],[Total]]&lt;&gt;"",RANK(Table1358918[[#This Row],[Total]],Table1358918[Total]),"")</f>
        <v>11</v>
      </c>
      <c r="M99" s="38" t="str">
        <f>IF(Table1358918[[#This Row],[Name]]&gt;"",Table1358918[[#This Row],[Name]],"")</f>
        <v/>
      </c>
      <c r="N99">
        <f>SUM(Table1358918[[#This Row],[Class]:[Column3]])-Table1358918[[#This Row],[Discard]]</f>
        <v>0</v>
      </c>
      <c r="O99" s="5">
        <f>RANK(Table1358918[[#This Row],[Total2]],Table1358918[Total2])</f>
        <v>11</v>
      </c>
    </row>
    <row r="100" spans="10:15">
      <c r="J100" s="3">
        <f>IF(COUNT(Table1358918[[#This Row],[Class]:[Column4]])&gt;1,MIN(Table1358918[[#This Row],[Class]:[Column2]]),0)</f>
        <v>0</v>
      </c>
      <c r="K100" s="17">
        <f>SUM(Table1358918[[#This Row],[Class]:[Column3]])-Table1358918[[#This Row],[Discard]]*0.9999</f>
        <v>0</v>
      </c>
      <c r="L100" s="2">
        <f>IF(Table1358918[[#This Row],[Total]]&lt;&gt;"",RANK(Table1358918[[#This Row],[Total]],Table1358918[Total]),"")</f>
        <v>11</v>
      </c>
      <c r="M100" s="38" t="str">
        <f>IF(Table1358918[[#This Row],[Name]]&gt;"",Table1358918[[#This Row],[Name]],"")</f>
        <v/>
      </c>
      <c r="N100">
        <f>SUM(Table1358918[[#This Row],[Class]:[Column3]])-Table1358918[[#This Row],[Discard]]</f>
        <v>0</v>
      </c>
      <c r="O100" s="5">
        <f>RANK(Table1358918[[#This Row],[Total2]],Table1358918[Total2])</f>
        <v>11</v>
      </c>
    </row>
    <row r="101" spans="10:15">
      <c r="J101" s="3">
        <f>IF(COUNT(Table1358918[[#This Row],[Class]:[Column4]])&gt;1,MIN(Table1358918[[#This Row],[Class]:[Column2]]),0)</f>
        <v>0</v>
      </c>
      <c r="K101" s="17">
        <f>SUM(Table1358918[[#This Row],[Class]:[Column3]])-Table1358918[[#This Row],[Discard]]*0.9999</f>
        <v>0</v>
      </c>
      <c r="L101" s="2">
        <f>IF(Table1358918[[#This Row],[Total]]&lt;&gt;"",RANK(Table1358918[[#This Row],[Total]],Table1358918[Total]),"")</f>
        <v>11</v>
      </c>
      <c r="M101" s="38" t="str">
        <f>IF(Table1358918[[#This Row],[Name]]&gt;"",Table1358918[[#This Row],[Name]],"")</f>
        <v/>
      </c>
      <c r="N101">
        <f>SUM(Table1358918[[#This Row],[Class]:[Column3]])-Table1358918[[#This Row],[Discard]]</f>
        <v>0</v>
      </c>
      <c r="O101" s="5">
        <f>RANK(Table1358918[[#This Row],[Total2]],Table1358918[Total2])</f>
        <v>11</v>
      </c>
    </row>
    <row r="102" spans="10:15">
      <c r="J102" s="3">
        <f>IF(COUNT(Table1358918[[#This Row],[Class]:[Column4]])&gt;1,MIN(Table1358918[[#This Row],[Class]:[Column2]]),0)</f>
        <v>0</v>
      </c>
      <c r="K102" s="17">
        <f>SUM(Table1358918[[#This Row],[Class]:[Column3]])-Table1358918[[#This Row],[Discard]]*0.9999</f>
        <v>0</v>
      </c>
      <c r="L102" s="2">
        <f>IF(Table1358918[[#This Row],[Total]]&lt;&gt;"",RANK(Table1358918[[#This Row],[Total]],Table1358918[Total]),"")</f>
        <v>11</v>
      </c>
      <c r="M102" s="38" t="str">
        <f>IF(Table1358918[[#This Row],[Name]]&gt;"",Table1358918[[#This Row],[Name]],"")</f>
        <v/>
      </c>
      <c r="N102">
        <f>SUM(Table1358918[[#This Row],[Class]:[Column3]])-Table1358918[[#This Row],[Discard]]</f>
        <v>0</v>
      </c>
      <c r="O102" s="5">
        <f>RANK(Table1358918[[#This Row],[Total2]],Table1358918[Total2])</f>
        <v>11</v>
      </c>
    </row>
    <row r="103" spans="10:15">
      <c r="J103" s="3">
        <f>IF(COUNT(Table1358918[[#This Row],[Class]:[Column4]])&gt;1,MIN(Table1358918[[#This Row],[Class]:[Column2]]),0)</f>
        <v>0</v>
      </c>
      <c r="K103" s="17">
        <f>SUM(Table1358918[[#This Row],[Class]:[Column3]])-Table1358918[[#This Row],[Discard]]*0.9999</f>
        <v>0</v>
      </c>
      <c r="L103" s="2">
        <f>IF(Table1358918[[#This Row],[Total]]&lt;&gt;"",RANK(Table1358918[[#This Row],[Total]],Table1358918[Total]),"")</f>
        <v>11</v>
      </c>
      <c r="M103" s="38" t="str">
        <f>IF(Table1358918[[#This Row],[Name]]&gt;"",Table1358918[[#This Row],[Name]],"")</f>
        <v/>
      </c>
      <c r="N103">
        <f>SUM(Table1358918[[#This Row],[Class]:[Column3]])-Table1358918[[#This Row],[Discard]]</f>
        <v>0</v>
      </c>
      <c r="O103" s="5">
        <f>RANK(Table1358918[[#This Row],[Total2]],Table1358918[Total2])</f>
        <v>11</v>
      </c>
    </row>
    <row r="104" spans="10:15">
      <c r="J104" s="3">
        <f>IF(COUNT(Table1358918[[#This Row],[Class]:[Column4]])&gt;1,MIN(Table1358918[[#This Row],[Class]:[Column2]]),0)</f>
        <v>0</v>
      </c>
      <c r="K104" s="17">
        <f>SUM(Table1358918[[#This Row],[Class]:[Column3]])-Table1358918[[#This Row],[Discard]]*0.9999</f>
        <v>0</v>
      </c>
      <c r="L104" s="2">
        <f>IF(Table1358918[[#This Row],[Total]]&lt;&gt;"",RANK(Table1358918[[#This Row],[Total]],Table1358918[Total]),"")</f>
        <v>11</v>
      </c>
      <c r="M104" s="38" t="str">
        <f>IF(Table1358918[[#This Row],[Name]]&gt;"",Table1358918[[#This Row],[Name]],"")</f>
        <v/>
      </c>
      <c r="N104">
        <f>SUM(Table1358918[[#This Row],[Class]:[Column3]])-Table1358918[[#This Row],[Discard]]</f>
        <v>0</v>
      </c>
      <c r="O104" s="5">
        <f>RANK(Table1358918[[#This Row],[Total2]],Table1358918[Total2])</f>
        <v>11</v>
      </c>
    </row>
    <row r="105" spans="10:15">
      <c r="J105" s="3">
        <f>IF(COUNT(Table1358918[[#This Row],[Class]:[Column4]])&gt;1,MIN(Table1358918[[#This Row],[Class]:[Column2]]),0)</f>
        <v>0</v>
      </c>
      <c r="K105" s="17">
        <f>SUM(Table1358918[[#This Row],[Class]:[Column3]])-Table1358918[[#This Row],[Discard]]*0.9999</f>
        <v>0</v>
      </c>
      <c r="L105" s="2">
        <f>IF(Table1358918[[#This Row],[Total]]&lt;&gt;"",RANK(Table1358918[[#This Row],[Total]],Table1358918[Total]),"")</f>
        <v>11</v>
      </c>
      <c r="M105" s="38" t="str">
        <f>IF(Table1358918[[#This Row],[Name]]&gt;"",Table1358918[[#This Row],[Name]],"")</f>
        <v/>
      </c>
      <c r="N105">
        <f>SUM(Table1358918[[#This Row],[Class]:[Column3]])-Table1358918[[#This Row],[Discard]]</f>
        <v>0</v>
      </c>
      <c r="O105" s="5">
        <f>RANK(Table1358918[[#This Row],[Total2]],Table1358918[Total2])</f>
        <v>11</v>
      </c>
    </row>
    <row r="106" spans="10:15">
      <c r="J106" s="3">
        <f>IF(COUNT(Table1358918[[#This Row],[Class]:[Column4]])&gt;1,MIN(Table1358918[[#This Row],[Class]:[Column2]]),0)</f>
        <v>0</v>
      </c>
      <c r="K106" s="17">
        <f>SUM(Table1358918[[#This Row],[Class]:[Column3]])-Table1358918[[#This Row],[Discard]]*0.9999</f>
        <v>0</v>
      </c>
      <c r="L106" s="2">
        <f>IF(Table1358918[[#This Row],[Total]]&lt;&gt;"",RANK(Table1358918[[#This Row],[Total]],Table1358918[Total]),"")</f>
        <v>11</v>
      </c>
      <c r="M106" s="38" t="str">
        <f>IF(Table1358918[[#This Row],[Name]]&gt;"",Table1358918[[#This Row],[Name]],"")</f>
        <v/>
      </c>
      <c r="N106">
        <f>SUM(Table1358918[[#This Row],[Class]:[Column3]])-Table1358918[[#This Row],[Discard]]</f>
        <v>0</v>
      </c>
      <c r="O106" s="5">
        <f>RANK(Table1358918[[#This Row],[Total2]],Table1358918[Total2])</f>
        <v>11</v>
      </c>
    </row>
    <row r="107" spans="10:15">
      <c r="J107" s="3">
        <f>IF(COUNT(Table1358918[[#This Row],[Class]:[Column4]])&gt;1,MIN(Table1358918[[#This Row],[Class]:[Column2]]),0)</f>
        <v>0</v>
      </c>
      <c r="K107" s="17">
        <f>SUM(Table1358918[[#This Row],[Class]:[Column3]])-Table1358918[[#This Row],[Discard]]*0.9999</f>
        <v>0</v>
      </c>
      <c r="L107" s="2">
        <f>IF(Table1358918[[#This Row],[Total]]&lt;&gt;"",RANK(Table1358918[[#This Row],[Total]],Table1358918[Total]),"")</f>
        <v>11</v>
      </c>
      <c r="M107" s="38" t="str">
        <f>IF(Table1358918[[#This Row],[Name]]&gt;"",Table1358918[[#This Row],[Name]],"")</f>
        <v/>
      </c>
      <c r="N107">
        <f>SUM(Table1358918[[#This Row],[Class]:[Column3]])-Table1358918[[#This Row],[Discard]]</f>
        <v>0</v>
      </c>
      <c r="O107" s="5">
        <f>RANK(Table1358918[[#This Row],[Total2]],Table1358918[Total2])</f>
        <v>11</v>
      </c>
    </row>
    <row r="108" spans="10:15">
      <c r="J108" s="3">
        <f>IF(COUNT(Table1358918[[#This Row],[Class]:[Column4]])&gt;1,MIN(Table1358918[[#This Row],[Class]:[Column2]]),0)</f>
        <v>0</v>
      </c>
      <c r="K108" s="17">
        <f>SUM(Table1358918[[#This Row],[Class]:[Column3]])-Table1358918[[#This Row],[Discard]]*0.9999</f>
        <v>0</v>
      </c>
      <c r="L108" s="2">
        <f>IF(Table1358918[[#This Row],[Total]]&lt;&gt;"",RANK(Table1358918[[#This Row],[Total]],Table1358918[Total]),"")</f>
        <v>11</v>
      </c>
      <c r="M108" s="38" t="str">
        <f>IF(Table1358918[[#This Row],[Name]]&gt;"",Table1358918[[#This Row],[Name]],"")</f>
        <v/>
      </c>
      <c r="N108">
        <f>SUM(Table1358918[[#This Row],[Class]:[Column3]])-Table1358918[[#This Row],[Discard]]</f>
        <v>0</v>
      </c>
      <c r="O108" s="5">
        <f>RANK(Table1358918[[#This Row],[Total2]],Table1358918[Total2])</f>
        <v>11</v>
      </c>
    </row>
    <row r="109" spans="10:15">
      <c r="J109" s="3">
        <f>IF(COUNT(Table1358918[[#This Row],[Class]:[Column4]])&gt;1,MIN(Table1358918[[#This Row],[Class]:[Column2]]),0)</f>
        <v>0</v>
      </c>
      <c r="K109" s="17">
        <f>SUM(Table1358918[[#This Row],[Class]:[Column3]])-Table1358918[[#This Row],[Discard]]*0.9999</f>
        <v>0</v>
      </c>
      <c r="L109" s="2">
        <f>IF(Table1358918[[#This Row],[Total]]&lt;&gt;"",RANK(Table1358918[[#This Row],[Total]],Table1358918[Total]),"")</f>
        <v>11</v>
      </c>
      <c r="M109" s="38" t="str">
        <f>IF(Table1358918[[#This Row],[Name]]&gt;"",Table1358918[[#This Row],[Name]],"")</f>
        <v/>
      </c>
      <c r="N109">
        <f>SUM(Table1358918[[#This Row],[Class]:[Column3]])-Table1358918[[#This Row],[Discard]]</f>
        <v>0</v>
      </c>
      <c r="O109" s="5">
        <f>RANK(Table1358918[[#This Row],[Total2]],Table1358918[Total2])</f>
        <v>11</v>
      </c>
    </row>
    <row r="110" spans="10:15">
      <c r="J110" s="3">
        <f>IF(COUNT(Table1358918[[#This Row],[Class]:[Column4]])&gt;1,MIN(Table1358918[[#This Row],[Class]:[Column2]]),0)</f>
        <v>0</v>
      </c>
      <c r="K110" s="17">
        <f>SUM(Table1358918[[#This Row],[Class]:[Column3]])-Table1358918[[#This Row],[Discard]]*0.9999</f>
        <v>0</v>
      </c>
      <c r="L110" s="2">
        <f>IF(Table1358918[[#This Row],[Total]]&lt;&gt;"",RANK(Table1358918[[#This Row],[Total]],Table1358918[Total]),"")</f>
        <v>11</v>
      </c>
      <c r="M110" s="38" t="str">
        <f>IF(Table1358918[[#This Row],[Name]]&gt;"",Table1358918[[#This Row],[Name]],"")</f>
        <v/>
      </c>
      <c r="N110">
        <f>SUM(Table1358918[[#This Row],[Class]:[Column3]])-Table1358918[[#This Row],[Discard]]</f>
        <v>0</v>
      </c>
      <c r="O110" s="5">
        <f>RANK(Table1358918[[#This Row],[Total2]],Table1358918[Total2])</f>
        <v>11</v>
      </c>
    </row>
    <row r="111" spans="10:15">
      <c r="J111" s="3">
        <f>IF(COUNT(Table1358918[[#This Row],[Class]:[Column4]])&gt;1,MIN(Table1358918[[#This Row],[Class]:[Column2]]),0)</f>
        <v>0</v>
      </c>
      <c r="K111" s="17">
        <f>SUM(Table1358918[[#This Row],[Class]:[Column3]])-Table1358918[[#This Row],[Discard]]*0.9999</f>
        <v>0</v>
      </c>
      <c r="L111" s="2">
        <f>IF(Table1358918[[#This Row],[Total]]&lt;&gt;"",RANK(Table1358918[[#This Row],[Total]],Table1358918[Total]),"")</f>
        <v>11</v>
      </c>
      <c r="M111" s="38" t="str">
        <f>IF(Table1358918[[#This Row],[Name]]&gt;"",Table1358918[[#This Row],[Name]],"")</f>
        <v/>
      </c>
      <c r="N111">
        <f>SUM(Table1358918[[#This Row],[Class]:[Column3]])-Table1358918[[#This Row],[Discard]]</f>
        <v>0</v>
      </c>
      <c r="O111" s="5">
        <f>RANK(Table1358918[[#This Row],[Total2]],Table1358918[Total2])</f>
        <v>11</v>
      </c>
    </row>
    <row r="112" spans="10:15">
      <c r="J112" s="3">
        <f>IF(COUNT(Table1358918[[#This Row],[Class]:[Column4]])&gt;1,MIN(Table1358918[[#This Row],[Class]:[Column2]]),0)</f>
        <v>0</v>
      </c>
      <c r="K112" s="17">
        <f>SUM(Table1358918[[#This Row],[Class]:[Column3]])-Table1358918[[#This Row],[Discard]]*0.9999</f>
        <v>0</v>
      </c>
      <c r="L112" s="2">
        <f>IF(Table1358918[[#This Row],[Total]]&lt;&gt;"",RANK(Table1358918[[#This Row],[Total]],Table1358918[Total]),"")</f>
        <v>11</v>
      </c>
      <c r="M112" s="38" t="str">
        <f>IF(Table1358918[[#This Row],[Name]]&gt;"",Table1358918[[#This Row],[Name]],"")</f>
        <v/>
      </c>
      <c r="N112">
        <f>SUM(Table1358918[[#This Row],[Class]:[Column3]])-Table1358918[[#This Row],[Discard]]</f>
        <v>0</v>
      </c>
      <c r="O112" s="5">
        <f>RANK(Table1358918[[#This Row],[Total2]],Table1358918[Total2])</f>
        <v>11</v>
      </c>
    </row>
    <row r="113" spans="10:15">
      <c r="J113" s="3">
        <f>IF(COUNT(Table1358918[[#This Row],[Class]:[Column4]])&gt;1,MIN(Table1358918[[#This Row],[Class]:[Column2]]),0)</f>
        <v>0</v>
      </c>
      <c r="K113" s="17">
        <f>SUM(Table1358918[[#This Row],[Class]:[Column3]])-Table1358918[[#This Row],[Discard]]*0.9999</f>
        <v>0</v>
      </c>
      <c r="L113" s="2">
        <f>IF(Table1358918[[#This Row],[Total]]&lt;&gt;"",RANK(Table1358918[[#This Row],[Total]],Table1358918[Total]),"")</f>
        <v>11</v>
      </c>
      <c r="M113" s="38" t="str">
        <f>IF(Table1358918[[#This Row],[Name]]&gt;"",Table1358918[[#This Row],[Name]],"")</f>
        <v/>
      </c>
      <c r="N113">
        <f>SUM(Table1358918[[#This Row],[Class]:[Column3]])-Table1358918[[#This Row],[Discard]]</f>
        <v>0</v>
      </c>
      <c r="O113" s="5">
        <f>RANK(Table1358918[[#This Row],[Total2]],Table1358918[Total2])</f>
        <v>11</v>
      </c>
    </row>
    <row r="114" spans="10:15">
      <c r="J114" s="3">
        <f>IF(COUNT(Table1358918[[#This Row],[Class]:[Column4]])&gt;1,MIN(Table1358918[[#This Row],[Class]:[Column2]]),0)</f>
        <v>0</v>
      </c>
      <c r="K114" s="17">
        <f>SUM(Table1358918[[#This Row],[Class]:[Column3]])-Table1358918[[#This Row],[Discard]]*0.9999</f>
        <v>0</v>
      </c>
      <c r="L114" s="2">
        <f>IF(Table1358918[[#This Row],[Total]]&lt;&gt;"",RANK(Table1358918[[#This Row],[Total]],Table1358918[Total]),"")</f>
        <v>11</v>
      </c>
      <c r="M114" s="38" t="str">
        <f>IF(Table1358918[[#This Row],[Name]]&gt;"",Table1358918[[#This Row],[Name]],"")</f>
        <v/>
      </c>
      <c r="N114">
        <f>SUM(Table1358918[[#This Row],[Class]:[Column3]])-Table1358918[[#This Row],[Discard]]</f>
        <v>0</v>
      </c>
      <c r="O114" s="5">
        <f>RANK(Table1358918[[#This Row],[Total2]],Table1358918[Total2])</f>
        <v>11</v>
      </c>
    </row>
    <row r="115" spans="10:15">
      <c r="J115" s="3">
        <f>IF(COUNT(Table1358918[[#This Row],[Class]:[Column4]])&gt;1,MIN(Table1358918[[#This Row],[Class]:[Column2]]),0)</f>
        <v>0</v>
      </c>
      <c r="K115" s="17">
        <f>SUM(Table1358918[[#This Row],[Class]:[Column3]])-Table1358918[[#This Row],[Discard]]*0.9999</f>
        <v>0</v>
      </c>
      <c r="L115" s="2">
        <f>IF(Table1358918[[#This Row],[Total]]&lt;&gt;"",RANK(Table1358918[[#This Row],[Total]],Table1358918[Total]),"")</f>
        <v>11</v>
      </c>
      <c r="M115" s="38" t="str">
        <f>IF(Table1358918[[#This Row],[Name]]&gt;"",Table1358918[[#This Row],[Name]],"")</f>
        <v/>
      </c>
      <c r="N115">
        <f>SUM(Table1358918[[#This Row],[Class]:[Column3]])-Table1358918[[#This Row],[Discard]]</f>
        <v>0</v>
      </c>
      <c r="O115" s="5">
        <f>RANK(Table1358918[[#This Row],[Total2]],Table1358918[Total2])</f>
        <v>11</v>
      </c>
    </row>
    <row r="116" spans="10:15">
      <c r="J116" s="3">
        <f>IF(COUNT(Table1358918[[#This Row],[Class]:[Column4]])&gt;1,MIN(Table1358918[[#This Row],[Class]:[Column2]]),0)</f>
        <v>0</v>
      </c>
      <c r="K116" s="17">
        <f>SUM(Table1358918[[#This Row],[Class]:[Column3]])-Table1358918[[#This Row],[Discard]]*0.9999</f>
        <v>0</v>
      </c>
      <c r="L116" s="2">
        <f>IF(Table1358918[[#This Row],[Total]]&lt;&gt;"",RANK(Table1358918[[#This Row],[Total]],Table1358918[Total]),"")</f>
        <v>11</v>
      </c>
      <c r="M116" s="38" t="str">
        <f>IF(Table1358918[[#This Row],[Name]]&gt;"",Table1358918[[#This Row],[Name]],"")</f>
        <v/>
      </c>
      <c r="N116">
        <f>SUM(Table1358918[[#This Row],[Class]:[Column3]])-Table1358918[[#This Row],[Discard]]</f>
        <v>0</v>
      </c>
      <c r="O116" s="5">
        <f>RANK(Table1358918[[#This Row],[Total2]],Table1358918[Total2])</f>
        <v>11</v>
      </c>
    </row>
    <row r="117" spans="10:15">
      <c r="J117" s="3">
        <f>IF(COUNT(Table1358918[[#This Row],[Class]:[Column4]])&gt;1,MIN(Table1358918[[#This Row],[Class]:[Column2]]),0)</f>
        <v>0</v>
      </c>
      <c r="K117" s="17">
        <f>SUM(Table1358918[[#This Row],[Class]:[Column3]])-Table1358918[[#This Row],[Discard]]*0.9999</f>
        <v>0</v>
      </c>
      <c r="L117" s="2">
        <f>IF(Table1358918[[#This Row],[Total]]&lt;&gt;"",RANK(Table1358918[[#This Row],[Total]],Table1358918[Total]),"")</f>
        <v>11</v>
      </c>
      <c r="M117" s="38" t="str">
        <f>IF(Table1358918[[#This Row],[Name]]&gt;"",Table1358918[[#This Row],[Name]],"")</f>
        <v/>
      </c>
      <c r="N117">
        <f>SUM(Table1358918[[#This Row],[Class]:[Column3]])-Table1358918[[#This Row],[Discard]]</f>
        <v>0</v>
      </c>
      <c r="O117" s="5">
        <f>RANK(Table1358918[[#This Row],[Total2]],Table1358918[Total2])</f>
        <v>11</v>
      </c>
    </row>
    <row r="118" spans="10:15">
      <c r="J118" s="3">
        <f>IF(COUNT(Table1358918[[#This Row],[Class]:[Column4]])&gt;1,MIN(Table1358918[[#This Row],[Class]:[Column2]]),0)</f>
        <v>0</v>
      </c>
      <c r="K118" s="17">
        <f>SUM(Table1358918[[#This Row],[Class]:[Column3]])-Table1358918[[#This Row],[Discard]]*0.9999</f>
        <v>0</v>
      </c>
      <c r="L118" s="2">
        <f>IF(Table1358918[[#This Row],[Total]]&lt;&gt;"",RANK(Table1358918[[#This Row],[Total]],Table1358918[Total]),"")</f>
        <v>11</v>
      </c>
      <c r="M118" s="38" t="str">
        <f>IF(Table1358918[[#This Row],[Name]]&gt;"",Table1358918[[#This Row],[Name]],"")</f>
        <v/>
      </c>
      <c r="N118">
        <f>SUM(Table1358918[[#This Row],[Class]:[Column3]])-Table1358918[[#This Row],[Discard]]</f>
        <v>0</v>
      </c>
      <c r="O118" s="5">
        <f>RANK(Table1358918[[#This Row],[Total2]],Table1358918[Total2])</f>
        <v>11</v>
      </c>
    </row>
    <row r="119" spans="10:15">
      <c r="J119" s="3">
        <f>IF(COUNT(Table1358918[[#This Row],[Class]:[Column4]])&gt;1,MIN(Table1358918[[#This Row],[Class]:[Column2]]),0)</f>
        <v>0</v>
      </c>
      <c r="K119" s="17">
        <f>SUM(Table1358918[[#This Row],[Class]:[Column3]])-Table1358918[[#This Row],[Discard]]*0.9999</f>
        <v>0</v>
      </c>
      <c r="L119" s="2">
        <f>IF(Table1358918[[#This Row],[Total]]&lt;&gt;"",RANK(Table1358918[[#This Row],[Total]],Table1358918[Total]),"")</f>
        <v>11</v>
      </c>
      <c r="M119" s="38" t="str">
        <f>IF(Table1358918[[#This Row],[Name]]&gt;"",Table1358918[[#This Row],[Name]],"")</f>
        <v/>
      </c>
      <c r="N119">
        <f>SUM(Table1358918[[#This Row],[Class]:[Column3]])-Table1358918[[#This Row],[Discard]]</f>
        <v>0</v>
      </c>
      <c r="O119" s="5">
        <f>RANK(Table1358918[[#This Row],[Total2]],Table1358918[Total2])</f>
        <v>11</v>
      </c>
    </row>
    <row r="120" spans="10:15">
      <c r="J120" s="3">
        <f>IF(COUNT(Table1358918[[#This Row],[Class]:[Column4]])&gt;1,MIN(Table1358918[[#This Row],[Class]:[Column2]]),0)</f>
        <v>0</v>
      </c>
      <c r="K120" s="17">
        <f>SUM(Table1358918[[#This Row],[Class]:[Column3]])-Table1358918[[#This Row],[Discard]]*0.9999</f>
        <v>0</v>
      </c>
      <c r="L120" s="2">
        <f>IF(Table1358918[[#This Row],[Total]]&lt;&gt;"",RANK(Table1358918[[#This Row],[Total]],Table1358918[Total]),"")</f>
        <v>11</v>
      </c>
      <c r="M120" s="38" t="str">
        <f>IF(Table1358918[[#This Row],[Name]]&gt;"",Table1358918[[#This Row],[Name]],"")</f>
        <v/>
      </c>
      <c r="N120">
        <f>SUM(Table1358918[[#This Row],[Class]:[Column3]])-Table1358918[[#This Row],[Discard]]</f>
        <v>0</v>
      </c>
      <c r="O120" s="5">
        <f>RANK(Table1358918[[#This Row],[Total2]],Table1358918[Total2])</f>
        <v>11</v>
      </c>
    </row>
    <row r="121" spans="10:15">
      <c r="J121" s="3">
        <f>IF(COUNT(Table1358918[[#This Row],[Class]:[Column4]])&gt;1,MIN(Table1358918[[#This Row],[Class]:[Column2]]),0)</f>
        <v>0</v>
      </c>
      <c r="K121" s="17">
        <f>SUM(Table1358918[[#This Row],[Class]:[Column3]])-Table1358918[[#This Row],[Discard]]*0.9999</f>
        <v>0</v>
      </c>
      <c r="L121" s="2">
        <f>IF(Table1358918[[#This Row],[Total]]&lt;&gt;"",RANK(Table1358918[[#This Row],[Total]],Table1358918[Total]),"")</f>
        <v>11</v>
      </c>
      <c r="M121" s="38" t="str">
        <f>IF(Table1358918[[#This Row],[Name]]&gt;"",Table1358918[[#This Row],[Name]],"")</f>
        <v/>
      </c>
      <c r="N121">
        <f>SUM(Table1358918[[#This Row],[Class]:[Column3]])-Table1358918[[#This Row],[Discard]]</f>
        <v>0</v>
      </c>
      <c r="O121" s="5">
        <f>RANK(Table1358918[[#This Row],[Total2]],Table1358918[Total2])</f>
        <v>11</v>
      </c>
    </row>
    <row r="122" spans="10:15">
      <c r="J122" s="3">
        <f>IF(COUNT(Table1358918[[#This Row],[Class]:[Column4]])&gt;1,MIN(Table1358918[[#This Row],[Class]:[Column2]]),0)</f>
        <v>0</v>
      </c>
      <c r="K122" s="17">
        <f>SUM(Table1358918[[#This Row],[Class]:[Column3]])-Table1358918[[#This Row],[Discard]]*0.9999</f>
        <v>0</v>
      </c>
      <c r="L122" s="2">
        <f>IF(Table1358918[[#This Row],[Total]]&lt;&gt;"",RANK(Table1358918[[#This Row],[Total]],Table1358918[Total]),"")</f>
        <v>11</v>
      </c>
      <c r="M122" s="38" t="str">
        <f>IF(Table1358918[[#This Row],[Name]]&gt;"",Table1358918[[#This Row],[Name]],"")</f>
        <v/>
      </c>
      <c r="N122">
        <f>SUM(Table1358918[[#This Row],[Class]:[Column3]])-Table1358918[[#This Row],[Discard]]</f>
        <v>0</v>
      </c>
      <c r="O122" s="5">
        <f>RANK(Table1358918[[#This Row],[Total2]],Table1358918[Total2])</f>
        <v>11</v>
      </c>
    </row>
    <row r="123" spans="10:15">
      <c r="J123" s="3">
        <f>IF(COUNT(Table1358918[[#This Row],[Class]:[Column4]])&gt;1,MIN(Table1358918[[#This Row],[Class]:[Column2]]),0)</f>
        <v>0</v>
      </c>
      <c r="K123" s="17">
        <f>SUM(Table1358918[[#This Row],[Class]:[Column3]])-Table1358918[[#This Row],[Discard]]*0.9999</f>
        <v>0</v>
      </c>
      <c r="L123" s="2">
        <f>IF(Table1358918[[#This Row],[Total]]&lt;&gt;"",RANK(Table1358918[[#This Row],[Total]],Table1358918[Total]),"")</f>
        <v>11</v>
      </c>
      <c r="M123" s="38" t="str">
        <f>IF(Table1358918[[#This Row],[Name]]&gt;"",Table1358918[[#This Row],[Name]],"")</f>
        <v/>
      </c>
      <c r="N123">
        <f>SUM(Table1358918[[#This Row],[Class]:[Column3]])-Table1358918[[#This Row],[Discard]]</f>
        <v>0</v>
      </c>
      <c r="O123" s="5">
        <f>RANK(Table1358918[[#This Row],[Total2]],Table1358918[Total2])</f>
        <v>11</v>
      </c>
    </row>
    <row r="124" spans="10:15">
      <c r="J124" s="3">
        <f>IF(COUNT(Table1358918[[#This Row],[Class]:[Column4]])&gt;1,MIN(Table1358918[[#This Row],[Class]:[Column2]]),0)</f>
        <v>0</v>
      </c>
      <c r="K124" s="17">
        <f>SUM(Table1358918[[#This Row],[Class]:[Column3]])-Table1358918[[#This Row],[Discard]]*0.9999</f>
        <v>0</v>
      </c>
      <c r="L124" s="2">
        <f>IF(Table1358918[[#This Row],[Total]]&lt;&gt;"",RANK(Table1358918[[#This Row],[Total]],Table1358918[Total]),"")</f>
        <v>11</v>
      </c>
      <c r="M124" s="38" t="str">
        <f>IF(Table1358918[[#This Row],[Name]]&gt;"",Table1358918[[#This Row],[Name]],"")</f>
        <v/>
      </c>
      <c r="N124">
        <f>SUM(Table1358918[[#This Row],[Class]:[Column3]])-Table1358918[[#This Row],[Discard]]</f>
        <v>0</v>
      </c>
      <c r="O124" s="5">
        <f>RANK(Table1358918[[#This Row],[Total2]],Table1358918[Total2])</f>
        <v>11</v>
      </c>
    </row>
    <row r="125" spans="10:15">
      <c r="J125" s="3">
        <f>IF(COUNT(Table1358918[[#This Row],[Class]:[Column4]])&gt;1,MIN(Table1358918[[#This Row],[Class]:[Column2]]),0)</f>
        <v>0</v>
      </c>
      <c r="K125" s="17">
        <f>SUM(Table1358918[[#This Row],[Class]:[Column3]])-Table1358918[[#This Row],[Discard]]*0.9999</f>
        <v>0</v>
      </c>
      <c r="L125" s="2">
        <f>IF(Table1358918[[#This Row],[Total]]&lt;&gt;"",RANK(Table1358918[[#This Row],[Total]],Table1358918[Total]),"")</f>
        <v>11</v>
      </c>
      <c r="M125" s="38" t="str">
        <f>IF(Table1358918[[#This Row],[Name]]&gt;"",Table1358918[[#This Row],[Name]],"")</f>
        <v/>
      </c>
      <c r="N125">
        <f>SUM(Table1358918[[#This Row],[Class]:[Column3]])-Table1358918[[#This Row],[Discard]]</f>
        <v>0</v>
      </c>
      <c r="O125" s="5">
        <f>RANK(Table1358918[[#This Row],[Total2]],Table1358918[Total2])</f>
        <v>11</v>
      </c>
    </row>
    <row r="126" spans="10:15">
      <c r="J126" s="3">
        <f>IF(COUNT(Table1358918[[#This Row],[Class]:[Column4]])&gt;1,MIN(Table1358918[[#This Row],[Class]:[Column2]]),0)</f>
        <v>0</v>
      </c>
      <c r="K126" s="17">
        <f>SUM(Table1358918[[#This Row],[Class]:[Column3]])-Table1358918[[#This Row],[Discard]]*0.9999</f>
        <v>0</v>
      </c>
      <c r="L126" s="2">
        <f>IF(Table1358918[[#This Row],[Total]]&lt;&gt;"",RANK(Table1358918[[#This Row],[Total]],Table1358918[Total]),"")</f>
        <v>11</v>
      </c>
      <c r="M126" s="38" t="str">
        <f>IF(Table1358918[[#This Row],[Name]]&gt;"",Table1358918[[#This Row],[Name]],"")</f>
        <v/>
      </c>
      <c r="N126">
        <f>SUM(Table1358918[[#This Row],[Class]:[Column3]])-Table1358918[[#This Row],[Discard]]</f>
        <v>0</v>
      </c>
      <c r="O126" s="5">
        <f>RANK(Table1358918[[#This Row],[Total2]],Table1358918[Total2])</f>
        <v>11</v>
      </c>
    </row>
    <row r="127" spans="10:15">
      <c r="J127" s="3">
        <f>IF(COUNT(Table1358918[[#This Row],[Class]:[Column4]])&gt;1,MIN(Table1358918[[#This Row],[Class]:[Column2]]),0)</f>
        <v>0</v>
      </c>
      <c r="K127" s="17">
        <f>SUM(Table1358918[[#This Row],[Class]:[Column3]])-Table1358918[[#This Row],[Discard]]*0.9999</f>
        <v>0</v>
      </c>
      <c r="L127" s="2">
        <f>IF(Table1358918[[#This Row],[Total]]&lt;&gt;"",RANK(Table1358918[[#This Row],[Total]],Table1358918[Total]),"")</f>
        <v>11</v>
      </c>
      <c r="M127" s="38" t="str">
        <f>IF(Table1358918[[#This Row],[Name]]&gt;"",Table1358918[[#This Row],[Name]],"")</f>
        <v/>
      </c>
      <c r="N127">
        <f>SUM(Table1358918[[#This Row],[Class]:[Column3]])-Table1358918[[#This Row],[Discard]]</f>
        <v>0</v>
      </c>
      <c r="O127" s="5">
        <f>RANK(Table1358918[[#This Row],[Total2]],Table1358918[Total2])</f>
        <v>11</v>
      </c>
    </row>
    <row r="128" spans="10:15">
      <c r="J128" s="3">
        <f>IF(COUNT(Table1358918[[#This Row],[Class]:[Column4]])&gt;1,MIN(Table1358918[[#This Row],[Class]:[Column2]]),0)</f>
        <v>0</v>
      </c>
      <c r="K128" s="17">
        <f>SUM(Table1358918[[#This Row],[Class]:[Column3]])-Table1358918[[#This Row],[Discard]]*0.9999</f>
        <v>0</v>
      </c>
      <c r="L128" s="2">
        <f>IF(Table1358918[[#This Row],[Total]]&lt;&gt;"",RANK(Table1358918[[#This Row],[Total]],Table1358918[Total]),"")</f>
        <v>11</v>
      </c>
      <c r="M128" s="38" t="str">
        <f>IF(Table1358918[[#This Row],[Name]]&gt;"",Table1358918[[#This Row],[Name]],"")</f>
        <v/>
      </c>
      <c r="N128">
        <f>SUM(Table1358918[[#This Row],[Class]:[Column3]])-Table1358918[[#This Row],[Discard]]</f>
        <v>0</v>
      </c>
      <c r="O128" s="5">
        <f>RANK(Table1358918[[#This Row],[Total2]],Table1358918[Total2])</f>
        <v>11</v>
      </c>
    </row>
    <row r="129" spans="10:15">
      <c r="J129" s="3">
        <f>IF(COUNT(Table1358918[[#This Row],[Class]:[Column4]])&gt;1,MIN(Table1358918[[#This Row],[Class]:[Column2]]),0)</f>
        <v>0</v>
      </c>
      <c r="K129" s="17">
        <f>SUM(Table1358918[[#This Row],[Class]:[Column3]])-Table1358918[[#This Row],[Discard]]*0.9999</f>
        <v>0</v>
      </c>
      <c r="L129" s="2">
        <f>IF(Table1358918[[#This Row],[Total]]&lt;&gt;"",RANK(Table1358918[[#This Row],[Total]],Table1358918[Total]),"")</f>
        <v>11</v>
      </c>
      <c r="M129" s="38" t="str">
        <f>IF(Table1358918[[#This Row],[Name]]&gt;"",Table1358918[[#This Row],[Name]],"")</f>
        <v/>
      </c>
      <c r="N129">
        <f>SUM(Table1358918[[#This Row],[Class]:[Column3]])-Table1358918[[#This Row],[Discard]]</f>
        <v>0</v>
      </c>
      <c r="O129" s="5">
        <f>RANK(Table1358918[[#This Row],[Total2]],Table1358918[Total2])</f>
        <v>11</v>
      </c>
    </row>
    <row r="130" spans="10:15">
      <c r="J130" s="3">
        <f>IF(COUNT(Table1358918[[#This Row],[Class]:[Column4]])&gt;1,MIN(Table1358918[[#This Row],[Class]:[Column2]]),0)</f>
        <v>0</v>
      </c>
      <c r="K130" s="17">
        <f>SUM(Table1358918[[#This Row],[Class]:[Column3]])-Table1358918[[#This Row],[Discard]]*0.9999</f>
        <v>0</v>
      </c>
      <c r="L130" s="2">
        <f>IF(Table1358918[[#This Row],[Total]]&lt;&gt;"",RANK(Table1358918[[#This Row],[Total]],Table1358918[Total]),"")</f>
        <v>11</v>
      </c>
      <c r="M130" s="38" t="str">
        <f>IF(Table1358918[[#This Row],[Name]]&gt;"",Table1358918[[#This Row],[Name]],"")</f>
        <v/>
      </c>
      <c r="N130">
        <f>SUM(Table1358918[[#This Row],[Class]:[Column3]])-Table1358918[[#This Row],[Discard]]</f>
        <v>0</v>
      </c>
      <c r="O130" s="5">
        <f>RANK(Table1358918[[#This Row],[Total2]],Table1358918[Total2])</f>
        <v>11</v>
      </c>
    </row>
    <row r="131" spans="10:15">
      <c r="J131" s="3">
        <f>IF(COUNT(Table1358918[[#This Row],[Class]:[Column4]])&gt;1,MIN(Table1358918[[#This Row],[Class]:[Column2]]),0)</f>
        <v>0</v>
      </c>
      <c r="K131" s="17">
        <f>SUM(Table1358918[[#This Row],[Class]:[Column3]])-Table1358918[[#This Row],[Discard]]*0.9999</f>
        <v>0</v>
      </c>
      <c r="L131" s="2">
        <f>IF(Table1358918[[#This Row],[Total]]&lt;&gt;"",RANK(Table1358918[[#This Row],[Total]],Table1358918[Total]),"")</f>
        <v>11</v>
      </c>
      <c r="M131" s="38" t="str">
        <f>IF(Table1358918[[#This Row],[Name]]&gt;"",Table1358918[[#This Row],[Name]],"")</f>
        <v/>
      </c>
      <c r="N131">
        <f>SUM(Table1358918[[#This Row],[Class]:[Column3]])-Table1358918[[#This Row],[Discard]]</f>
        <v>0</v>
      </c>
      <c r="O131" s="5">
        <f>RANK(Table1358918[[#This Row],[Total2]],Table1358918[Total2])</f>
        <v>11</v>
      </c>
    </row>
    <row r="132" spans="10:15">
      <c r="J132" s="3">
        <f>IF(COUNT(Table1358918[[#This Row],[Class]:[Column4]])&gt;1,MIN(Table1358918[[#This Row],[Class]:[Column2]]),0)</f>
        <v>0</v>
      </c>
      <c r="K132" s="17">
        <f>SUM(Table1358918[[#This Row],[Class]:[Column3]])-Table1358918[[#This Row],[Discard]]*0.9999</f>
        <v>0</v>
      </c>
      <c r="L132" s="2">
        <f>IF(Table1358918[[#This Row],[Total]]&lt;&gt;"",RANK(Table1358918[[#This Row],[Total]],Table1358918[Total]),"")</f>
        <v>11</v>
      </c>
      <c r="M132" s="38" t="str">
        <f>IF(Table1358918[[#This Row],[Name]]&gt;"",Table1358918[[#This Row],[Name]],"")</f>
        <v/>
      </c>
      <c r="N132">
        <f>SUM(Table1358918[[#This Row],[Class]:[Column3]])-Table1358918[[#This Row],[Discard]]</f>
        <v>0</v>
      </c>
      <c r="O132" s="5">
        <f>RANK(Table1358918[[#This Row],[Total2]],Table1358918[Total2])</f>
        <v>11</v>
      </c>
    </row>
    <row r="133" spans="10:15">
      <c r="J133" s="3">
        <f>IF(COUNT(Table1358918[[#This Row],[Class]:[Column4]])&gt;1,MIN(Table1358918[[#This Row],[Class]:[Column2]]),0)</f>
        <v>0</v>
      </c>
      <c r="K133" s="17">
        <f>SUM(Table1358918[[#This Row],[Class]:[Column3]])-Table1358918[[#This Row],[Discard]]*0.9999</f>
        <v>0</v>
      </c>
      <c r="L133" s="2">
        <f>IF(Table1358918[[#This Row],[Total]]&lt;&gt;"",RANK(Table1358918[[#This Row],[Total]],Table1358918[Total]),"")</f>
        <v>11</v>
      </c>
      <c r="M133" s="38" t="str">
        <f>IF(Table1358918[[#This Row],[Name]]&gt;"",Table1358918[[#This Row],[Name]],"")</f>
        <v/>
      </c>
      <c r="N133">
        <f>SUM(Table1358918[[#This Row],[Class]:[Column3]])-Table1358918[[#This Row],[Discard]]</f>
        <v>0</v>
      </c>
      <c r="O133" s="5">
        <f>RANK(Table1358918[[#This Row],[Total2]],Table1358918[Total2])</f>
        <v>11</v>
      </c>
    </row>
    <row r="134" spans="10:15">
      <c r="J134" s="3">
        <f>IF(COUNT(Table1358918[[#This Row],[Class]:[Column4]])&gt;1,MIN(Table1358918[[#This Row],[Class]:[Column2]]),0)</f>
        <v>0</v>
      </c>
      <c r="K134" s="17">
        <f>SUM(Table1358918[[#This Row],[Class]:[Column3]])-Table1358918[[#This Row],[Discard]]*0.9999</f>
        <v>0</v>
      </c>
      <c r="L134" s="2">
        <f>IF(Table1358918[[#This Row],[Total]]&lt;&gt;"",RANK(Table1358918[[#This Row],[Total]],Table1358918[Total]),"")</f>
        <v>11</v>
      </c>
      <c r="M134" s="38" t="str">
        <f>IF(Table1358918[[#This Row],[Name]]&gt;"",Table1358918[[#This Row],[Name]],"")</f>
        <v/>
      </c>
      <c r="N134">
        <f>SUM(Table1358918[[#This Row],[Class]:[Column3]])-Table1358918[[#This Row],[Discard]]</f>
        <v>0</v>
      </c>
      <c r="O134" s="5">
        <f>RANK(Table1358918[[#This Row],[Total2]],Table1358918[Total2])</f>
        <v>11</v>
      </c>
    </row>
    <row r="135" spans="10:15">
      <c r="J135" s="3">
        <f>IF(COUNT(Table1358918[[#This Row],[Class]:[Column4]])&gt;1,MIN(Table1358918[[#This Row],[Class]:[Column2]]),0)</f>
        <v>0</v>
      </c>
      <c r="K135" s="17">
        <f>SUM(Table1358918[[#This Row],[Class]:[Column3]])-Table1358918[[#This Row],[Discard]]*0.9999</f>
        <v>0</v>
      </c>
      <c r="L135" s="2">
        <f>IF(Table1358918[[#This Row],[Total]]&lt;&gt;"",RANK(Table1358918[[#This Row],[Total]],Table1358918[Total]),"")</f>
        <v>11</v>
      </c>
      <c r="M135" s="38" t="str">
        <f>IF(Table1358918[[#This Row],[Name]]&gt;"",Table1358918[[#This Row],[Name]],"")</f>
        <v/>
      </c>
      <c r="N135">
        <f>SUM(Table1358918[[#This Row],[Class]:[Column3]])-Table1358918[[#This Row],[Discard]]</f>
        <v>0</v>
      </c>
      <c r="O135" s="5">
        <f>RANK(Table1358918[[#This Row],[Total2]],Table1358918[Total2])</f>
        <v>11</v>
      </c>
    </row>
    <row r="136" spans="10:15">
      <c r="J136" s="3">
        <f>IF(COUNT(Table1358918[[#This Row],[Class]:[Column4]])&gt;1,MIN(Table1358918[[#This Row],[Class]:[Column2]]),0)</f>
        <v>0</v>
      </c>
      <c r="K136" s="17">
        <f>SUM(Table1358918[[#This Row],[Class]:[Column3]])-Table1358918[[#This Row],[Discard]]*0.9999</f>
        <v>0</v>
      </c>
      <c r="L136" s="2">
        <f>IF(Table1358918[[#This Row],[Total]]&lt;&gt;"",RANK(Table1358918[[#This Row],[Total]],Table1358918[Total]),"")</f>
        <v>11</v>
      </c>
      <c r="M136" s="38" t="str">
        <f>IF(Table1358918[[#This Row],[Name]]&gt;"",Table1358918[[#This Row],[Name]],"")</f>
        <v/>
      </c>
      <c r="N136">
        <f>SUM(Table1358918[[#This Row],[Class]:[Column3]])-Table1358918[[#This Row],[Discard]]</f>
        <v>0</v>
      </c>
      <c r="O136" s="5">
        <f>RANK(Table1358918[[#This Row],[Total2]],Table1358918[Total2])</f>
        <v>11</v>
      </c>
    </row>
    <row r="137" spans="10:15">
      <c r="J137" s="3">
        <f>IF(COUNT(Table1358918[[#This Row],[Class]:[Column4]])&gt;1,MIN(Table1358918[[#This Row],[Class]:[Column2]]),0)</f>
        <v>0</v>
      </c>
      <c r="K137" s="17">
        <f>SUM(Table1358918[[#This Row],[Class]:[Column3]])-Table1358918[[#This Row],[Discard]]*0.9999</f>
        <v>0</v>
      </c>
      <c r="L137" s="2">
        <f>IF(Table1358918[[#This Row],[Total]]&lt;&gt;"",RANK(Table1358918[[#This Row],[Total]],Table1358918[Total]),"")</f>
        <v>11</v>
      </c>
      <c r="M137" s="38" t="str">
        <f>IF(Table1358918[[#This Row],[Name]]&gt;"",Table1358918[[#This Row],[Name]],"")</f>
        <v/>
      </c>
      <c r="N137">
        <f>SUM(Table1358918[[#This Row],[Class]:[Column3]])-Table1358918[[#This Row],[Discard]]</f>
        <v>0</v>
      </c>
      <c r="O137" s="5">
        <f>RANK(Table1358918[[#This Row],[Total2]],Table1358918[Total2])</f>
        <v>11</v>
      </c>
    </row>
    <row r="138" spans="10:15">
      <c r="J138" s="3">
        <f>IF(COUNT(Table1358918[[#This Row],[Class]:[Column4]])&gt;1,MIN(Table1358918[[#This Row],[Class]:[Column2]]),0)</f>
        <v>0</v>
      </c>
      <c r="K138" s="17">
        <f>SUM(Table1358918[[#This Row],[Class]:[Column3]])-Table1358918[[#This Row],[Discard]]*0.9999</f>
        <v>0</v>
      </c>
      <c r="L138" s="2">
        <f>IF(Table1358918[[#This Row],[Total]]&lt;&gt;"",RANK(Table1358918[[#This Row],[Total]],Table1358918[Total]),"")</f>
        <v>11</v>
      </c>
      <c r="M138" s="38" t="str">
        <f>IF(Table1358918[[#This Row],[Name]]&gt;"",Table1358918[[#This Row],[Name]],"")</f>
        <v/>
      </c>
      <c r="N138">
        <f>SUM(Table1358918[[#This Row],[Class]:[Column3]])-Table1358918[[#This Row],[Discard]]</f>
        <v>0</v>
      </c>
      <c r="O138" s="5">
        <f>RANK(Table1358918[[#This Row],[Total2]],Table1358918[Total2])</f>
        <v>11</v>
      </c>
    </row>
    <row r="139" spans="10:15">
      <c r="J139" s="3">
        <f>IF(COUNT(Table1358918[[#This Row],[Class]:[Column4]])&gt;1,MIN(Table1358918[[#This Row],[Class]:[Column2]]),0)</f>
        <v>0</v>
      </c>
      <c r="K139" s="17">
        <f>SUM(Table1358918[[#This Row],[Class]:[Column3]])-Table1358918[[#This Row],[Discard]]*0.9999</f>
        <v>0</v>
      </c>
      <c r="L139" s="2">
        <f>IF(Table1358918[[#This Row],[Total]]&lt;&gt;"",RANK(Table1358918[[#This Row],[Total]],Table1358918[Total]),"")</f>
        <v>11</v>
      </c>
      <c r="M139" s="38" t="str">
        <f>IF(Table1358918[[#This Row],[Name]]&gt;"",Table1358918[[#This Row],[Name]],"")</f>
        <v/>
      </c>
      <c r="N139">
        <f>SUM(Table1358918[[#This Row],[Class]:[Column3]])-Table1358918[[#This Row],[Discard]]</f>
        <v>0</v>
      </c>
      <c r="O139" s="5">
        <f>RANK(Table1358918[[#This Row],[Total2]],Table1358918[Total2])</f>
        <v>11</v>
      </c>
    </row>
    <row r="140" spans="10:15">
      <c r="J140" s="3">
        <f>IF(COUNT(Table1358918[[#This Row],[Class]:[Column4]])&gt;1,MIN(Table1358918[[#This Row],[Class]:[Column2]]),0)</f>
        <v>0</v>
      </c>
      <c r="K140" s="17">
        <f>SUM(Table1358918[[#This Row],[Class]:[Column3]])-Table1358918[[#This Row],[Discard]]*0.9999</f>
        <v>0</v>
      </c>
      <c r="L140" s="2">
        <f>IF(Table1358918[[#This Row],[Total]]&lt;&gt;"",RANK(Table1358918[[#This Row],[Total]],Table1358918[Total]),"")</f>
        <v>11</v>
      </c>
      <c r="M140" s="38" t="str">
        <f>IF(Table1358918[[#This Row],[Name]]&gt;"",Table1358918[[#This Row],[Name]],"")</f>
        <v/>
      </c>
      <c r="N140">
        <f>SUM(Table1358918[[#This Row],[Class]:[Column3]])-Table1358918[[#This Row],[Discard]]</f>
        <v>0</v>
      </c>
      <c r="O140" s="5">
        <f>RANK(Table1358918[[#This Row],[Total2]],Table1358918[Total2])</f>
        <v>11</v>
      </c>
    </row>
    <row r="141" spans="10:15">
      <c r="J141" s="3">
        <f>IF(COUNT(Table1358918[[#This Row],[Class]:[Column4]])&gt;1,MIN(Table1358918[[#This Row],[Class]:[Column2]]),0)</f>
        <v>0</v>
      </c>
      <c r="K141" s="17">
        <f>SUM(Table1358918[[#This Row],[Class]:[Column3]])-Table1358918[[#This Row],[Discard]]*0.9999</f>
        <v>0</v>
      </c>
      <c r="L141" s="2">
        <f>IF(Table1358918[[#This Row],[Total]]&lt;&gt;"",RANK(Table1358918[[#This Row],[Total]],Table1358918[Total]),"")</f>
        <v>11</v>
      </c>
      <c r="M141" s="38" t="str">
        <f>IF(Table1358918[[#This Row],[Name]]&gt;"",Table1358918[[#This Row],[Name]],"")</f>
        <v/>
      </c>
      <c r="N141">
        <f>SUM(Table1358918[[#This Row],[Class]:[Column3]])-Table1358918[[#This Row],[Discard]]</f>
        <v>0</v>
      </c>
      <c r="O141" s="5">
        <f>RANK(Table1358918[[#This Row],[Total2]],Table1358918[Total2])</f>
        <v>11</v>
      </c>
    </row>
    <row r="142" spans="10:15">
      <c r="J142" s="3">
        <f>IF(COUNT(Table1358918[[#This Row],[Class]:[Column4]])&gt;1,MIN(Table1358918[[#This Row],[Class]:[Column2]]),0)</f>
        <v>0</v>
      </c>
      <c r="K142" s="17">
        <f>SUM(Table1358918[[#This Row],[Class]:[Column3]])-Table1358918[[#This Row],[Discard]]*0.9999</f>
        <v>0</v>
      </c>
      <c r="L142" s="2">
        <f>IF(Table1358918[[#This Row],[Total]]&lt;&gt;"",RANK(Table1358918[[#This Row],[Total]],Table1358918[Total]),"")</f>
        <v>11</v>
      </c>
      <c r="M142" s="38" t="str">
        <f>IF(Table1358918[[#This Row],[Name]]&gt;"",Table1358918[[#This Row],[Name]],"")</f>
        <v/>
      </c>
      <c r="N142">
        <f>SUM(Table1358918[[#This Row],[Class]:[Column3]])-Table1358918[[#This Row],[Discard]]</f>
        <v>0</v>
      </c>
      <c r="O142" s="5">
        <f>RANK(Table1358918[[#This Row],[Total2]],Table1358918[Total2])</f>
        <v>11</v>
      </c>
    </row>
    <row r="143" spans="10:15">
      <c r="J143" s="3">
        <f>IF(COUNT(Table1358918[[#This Row],[Class]:[Column4]])&gt;1,MIN(Table1358918[[#This Row],[Class]:[Column2]]),0)</f>
        <v>0</v>
      </c>
      <c r="K143" s="17">
        <f>SUM(Table1358918[[#This Row],[Class]:[Column3]])-Table1358918[[#This Row],[Discard]]*0.9999</f>
        <v>0</v>
      </c>
      <c r="L143" s="2">
        <f>IF(Table1358918[[#This Row],[Total]]&lt;&gt;"",RANK(Table1358918[[#This Row],[Total]],Table1358918[Total]),"")</f>
        <v>11</v>
      </c>
      <c r="M143" s="38" t="str">
        <f>IF(Table1358918[[#This Row],[Name]]&gt;"",Table1358918[[#This Row],[Name]],"")</f>
        <v/>
      </c>
      <c r="N143">
        <f>SUM(Table1358918[[#This Row],[Class]:[Column3]])-Table1358918[[#This Row],[Discard]]</f>
        <v>0</v>
      </c>
      <c r="O143" s="5">
        <f>RANK(Table1358918[[#This Row],[Total2]],Table1358918[Total2])</f>
        <v>11</v>
      </c>
    </row>
    <row r="144" spans="10:15">
      <c r="J144" s="3">
        <f>IF(COUNT(Table1358918[[#This Row],[Class]:[Column4]])&gt;1,MIN(Table1358918[[#This Row],[Class]:[Column2]]),0)</f>
        <v>0</v>
      </c>
      <c r="K144" s="17">
        <f>SUM(Table1358918[[#This Row],[Class]:[Column3]])-Table1358918[[#This Row],[Discard]]*0.9999</f>
        <v>0</v>
      </c>
      <c r="L144" s="2">
        <f>IF(Table1358918[[#This Row],[Total]]&lt;&gt;"",RANK(Table1358918[[#This Row],[Total]],Table1358918[Total]),"")</f>
        <v>11</v>
      </c>
      <c r="M144" s="38" t="str">
        <f>IF(Table1358918[[#This Row],[Name]]&gt;"",Table1358918[[#This Row],[Name]],"")</f>
        <v/>
      </c>
      <c r="N144">
        <f>SUM(Table1358918[[#This Row],[Class]:[Column3]])-Table1358918[[#This Row],[Discard]]</f>
        <v>0</v>
      </c>
      <c r="O144" s="5">
        <f>RANK(Table1358918[[#This Row],[Total2]],Table1358918[Total2])</f>
        <v>11</v>
      </c>
    </row>
    <row r="145" spans="10:15">
      <c r="J145" s="3">
        <f>IF(COUNT(Table1358918[[#This Row],[Class]:[Column4]])&gt;1,MIN(Table1358918[[#This Row],[Class]:[Column2]]),0)</f>
        <v>0</v>
      </c>
      <c r="K145" s="17">
        <f>SUM(Table1358918[[#This Row],[Class]:[Column3]])-Table1358918[[#This Row],[Discard]]*0.9999</f>
        <v>0</v>
      </c>
      <c r="L145" s="2">
        <f>IF(Table1358918[[#This Row],[Total]]&lt;&gt;"",RANK(Table1358918[[#This Row],[Total]],Table1358918[Total]),"")</f>
        <v>11</v>
      </c>
      <c r="M145" s="38" t="str">
        <f>IF(Table1358918[[#This Row],[Name]]&gt;"",Table1358918[[#This Row],[Name]],"")</f>
        <v/>
      </c>
      <c r="N145">
        <f>SUM(Table1358918[[#This Row],[Class]:[Column3]])-Table1358918[[#This Row],[Discard]]</f>
        <v>0</v>
      </c>
      <c r="O145" s="5">
        <f>RANK(Table1358918[[#This Row],[Total2]],Table1358918[Total2])</f>
        <v>11</v>
      </c>
    </row>
    <row r="146" spans="10:15">
      <c r="J146" s="3">
        <f>IF(COUNT(Table1358918[[#This Row],[Class]:[Column4]])&gt;1,MIN(Table1358918[[#This Row],[Class]:[Column2]]),0)</f>
        <v>0</v>
      </c>
      <c r="K146" s="17">
        <f>SUM(Table1358918[[#This Row],[Class]:[Column3]])-Table1358918[[#This Row],[Discard]]*0.9999</f>
        <v>0</v>
      </c>
      <c r="L146" s="2">
        <f>IF(Table1358918[[#This Row],[Total]]&lt;&gt;"",RANK(Table1358918[[#This Row],[Total]],Table1358918[Total]),"")</f>
        <v>11</v>
      </c>
      <c r="M146" s="38" t="str">
        <f>IF(Table1358918[[#This Row],[Name]]&gt;"",Table1358918[[#This Row],[Name]],"")</f>
        <v/>
      </c>
      <c r="N146">
        <f>SUM(Table1358918[[#This Row],[Class]:[Column3]])-Table1358918[[#This Row],[Discard]]</f>
        <v>0</v>
      </c>
      <c r="O146" s="5">
        <f>RANK(Table1358918[[#This Row],[Total2]],Table1358918[Total2])</f>
        <v>11</v>
      </c>
    </row>
    <row r="147" spans="10:15">
      <c r="J147" s="3">
        <f>IF(COUNT(Table1358918[[#This Row],[Class]:[Column4]])&gt;1,MIN(Table1358918[[#This Row],[Class]:[Column2]]),0)</f>
        <v>0</v>
      </c>
      <c r="K147" s="17">
        <f>SUM(Table1358918[[#This Row],[Class]:[Column3]])-Table1358918[[#This Row],[Discard]]*0.9999</f>
        <v>0</v>
      </c>
      <c r="L147" s="2">
        <f>IF(Table1358918[[#This Row],[Total]]&lt;&gt;"",RANK(Table1358918[[#This Row],[Total]],Table1358918[Total]),"")</f>
        <v>11</v>
      </c>
      <c r="M147" s="38" t="str">
        <f>IF(Table1358918[[#This Row],[Name]]&gt;"",Table1358918[[#This Row],[Name]],"")</f>
        <v/>
      </c>
      <c r="N147">
        <f>SUM(Table1358918[[#This Row],[Class]:[Column3]])-Table1358918[[#This Row],[Discard]]</f>
        <v>0</v>
      </c>
      <c r="O147" s="5">
        <f>RANK(Table1358918[[#This Row],[Total2]],Table1358918[Total2])</f>
        <v>11</v>
      </c>
    </row>
    <row r="148" spans="10:15">
      <c r="J148" s="3">
        <f>IF(COUNT(Table1358918[[#This Row],[Class]:[Column4]])&gt;1,MIN(Table1358918[[#This Row],[Class]:[Column2]]),0)</f>
        <v>0</v>
      </c>
      <c r="K148" s="17">
        <f>SUM(Table1358918[[#This Row],[Class]:[Column3]])-Table1358918[[#This Row],[Discard]]*0.9999</f>
        <v>0</v>
      </c>
      <c r="L148" s="2">
        <f>IF(Table1358918[[#This Row],[Total]]&lt;&gt;"",RANK(Table1358918[[#This Row],[Total]],Table1358918[Total]),"")</f>
        <v>11</v>
      </c>
      <c r="M148" s="38" t="str">
        <f>IF(Table1358918[[#This Row],[Name]]&gt;"",Table1358918[[#This Row],[Name]],"")</f>
        <v/>
      </c>
      <c r="N148">
        <f>SUM(Table1358918[[#This Row],[Class]:[Column3]])-Table1358918[[#This Row],[Discard]]</f>
        <v>0</v>
      </c>
      <c r="O148" s="5">
        <f>RANK(Table1358918[[#This Row],[Total2]],Table1358918[Total2])</f>
        <v>11</v>
      </c>
    </row>
    <row r="149" spans="10:15">
      <c r="J149" s="3">
        <f>IF(COUNT(Table1358918[[#This Row],[Class]:[Column4]])&gt;1,MIN(Table1358918[[#This Row],[Class]:[Column2]]),0)</f>
        <v>0</v>
      </c>
      <c r="K149" s="17">
        <f>SUM(Table1358918[[#This Row],[Class]:[Column3]])-Table1358918[[#This Row],[Discard]]*0.9999</f>
        <v>0</v>
      </c>
      <c r="L149" s="2">
        <f>IF(Table1358918[[#This Row],[Total]]&lt;&gt;"",RANK(Table1358918[[#This Row],[Total]],Table1358918[Total]),"")</f>
        <v>11</v>
      </c>
      <c r="M149" s="38" t="str">
        <f>IF(Table1358918[[#This Row],[Name]]&gt;"",Table1358918[[#This Row],[Name]],"")</f>
        <v/>
      </c>
      <c r="N149">
        <f>SUM(Table1358918[[#This Row],[Class]:[Column3]])-Table1358918[[#This Row],[Discard]]</f>
        <v>0</v>
      </c>
      <c r="O149" s="5">
        <f>RANK(Table1358918[[#This Row],[Total2]],Table1358918[Total2])</f>
        <v>11</v>
      </c>
    </row>
    <row r="150" spans="10:15">
      <c r="J150" s="3">
        <f>IF(COUNT(Table1358918[[#This Row],[Class]:[Column4]])&gt;1,MIN(Table1358918[[#This Row],[Class]:[Column2]]),0)</f>
        <v>0</v>
      </c>
      <c r="K150" s="17">
        <f>SUM(Table1358918[[#This Row],[Class]:[Column3]])-Table1358918[[#This Row],[Discard]]*0.9999</f>
        <v>0</v>
      </c>
      <c r="L150" s="2">
        <f>IF(Table1358918[[#This Row],[Total]]&lt;&gt;"",RANK(Table1358918[[#This Row],[Total]],Table1358918[Total]),"")</f>
        <v>11</v>
      </c>
      <c r="M150" s="38" t="str">
        <f>IF(Table1358918[[#This Row],[Name]]&gt;"",Table1358918[[#This Row],[Name]],"")</f>
        <v/>
      </c>
      <c r="N150">
        <f>SUM(Table1358918[[#This Row],[Class]:[Column3]])-Table1358918[[#This Row],[Discard]]</f>
        <v>0</v>
      </c>
      <c r="O150" s="5">
        <f>RANK(Table1358918[[#This Row],[Total2]],Table1358918[Total2])</f>
        <v>11</v>
      </c>
    </row>
    <row r="151" spans="10:15">
      <c r="J151" s="3">
        <f>IF(COUNT(Table1358918[[#This Row],[Class]:[Column4]])&gt;1,MIN(Table1358918[[#This Row],[Class]:[Column2]]),0)</f>
        <v>0</v>
      </c>
      <c r="K151" s="17">
        <f>SUM(Table1358918[[#This Row],[Class]:[Column3]])-Table1358918[[#This Row],[Discard]]*0.9999</f>
        <v>0</v>
      </c>
      <c r="L151" s="2">
        <f>IF(Table1358918[[#This Row],[Total]]&lt;&gt;"",RANK(Table1358918[[#This Row],[Total]],Table1358918[Total]),"")</f>
        <v>11</v>
      </c>
      <c r="M151" s="38" t="str">
        <f>IF(Table1358918[[#This Row],[Name]]&gt;"",Table1358918[[#This Row],[Name]],"")</f>
        <v/>
      </c>
      <c r="N151">
        <f>SUM(Table1358918[[#This Row],[Class]:[Column3]])-Table1358918[[#This Row],[Discard]]</f>
        <v>0</v>
      </c>
      <c r="O151" s="5">
        <f>RANK(Table1358918[[#This Row],[Total2]],Table1358918[Total2])</f>
        <v>11</v>
      </c>
    </row>
    <row r="152" spans="10:15">
      <c r="J152" s="3">
        <f>IF(COUNT(Table1358918[[#This Row],[Class]:[Column4]])&gt;1,MIN(Table1358918[[#This Row],[Class]:[Column2]]),0)</f>
        <v>0</v>
      </c>
      <c r="K152" s="17">
        <f>SUM(Table1358918[[#This Row],[Class]:[Column3]])-Table1358918[[#This Row],[Discard]]*0.9999</f>
        <v>0</v>
      </c>
      <c r="L152" s="2">
        <f>IF(Table1358918[[#This Row],[Total]]&lt;&gt;"",RANK(Table1358918[[#This Row],[Total]],Table1358918[Total]),"")</f>
        <v>11</v>
      </c>
      <c r="M152" s="38" t="str">
        <f>IF(Table1358918[[#This Row],[Name]]&gt;"",Table1358918[[#This Row],[Name]],"")</f>
        <v/>
      </c>
      <c r="N152">
        <f>SUM(Table1358918[[#This Row],[Class]:[Column3]])-Table1358918[[#This Row],[Discard]]</f>
        <v>0</v>
      </c>
      <c r="O152" s="5">
        <f>RANK(Table1358918[[#This Row],[Total2]],Table1358918[Total2])</f>
        <v>11</v>
      </c>
    </row>
    <row r="153" spans="10:15">
      <c r="J153" s="3">
        <f>IF(COUNT(Table1358918[[#This Row],[Class]:[Column4]])&gt;1,MIN(Table1358918[[#This Row],[Class]:[Column2]]),0)</f>
        <v>0</v>
      </c>
      <c r="K153" s="17">
        <f>SUM(Table1358918[[#This Row],[Class]:[Column3]])-Table1358918[[#This Row],[Discard]]*0.9999</f>
        <v>0</v>
      </c>
      <c r="L153" s="2">
        <f>IF(Table1358918[[#This Row],[Total]]&lt;&gt;"",RANK(Table1358918[[#This Row],[Total]],Table1358918[Total]),"")</f>
        <v>11</v>
      </c>
      <c r="M153" s="38" t="str">
        <f>IF(Table1358918[[#This Row],[Name]]&gt;"",Table1358918[[#This Row],[Name]],"")</f>
        <v/>
      </c>
      <c r="N153">
        <f>SUM(Table1358918[[#This Row],[Class]:[Column3]])-Table1358918[[#This Row],[Discard]]</f>
        <v>0</v>
      </c>
      <c r="O153" s="5">
        <f>RANK(Table1358918[[#This Row],[Total2]],Table1358918[Total2])</f>
        <v>11</v>
      </c>
    </row>
    <row r="154" spans="10:15">
      <c r="J154" s="3">
        <f>IF(COUNT(Table1358918[[#This Row],[Class]:[Column4]])&gt;1,MIN(Table1358918[[#This Row],[Class]:[Column2]]),0)</f>
        <v>0</v>
      </c>
      <c r="K154" s="17">
        <f>SUM(Table1358918[[#This Row],[Class]:[Column3]])-Table1358918[[#This Row],[Discard]]*0.9999</f>
        <v>0</v>
      </c>
      <c r="L154" s="2">
        <f>IF(Table1358918[[#This Row],[Total]]&lt;&gt;"",RANK(Table1358918[[#This Row],[Total]],Table1358918[Total]),"")</f>
        <v>11</v>
      </c>
      <c r="M154" s="38" t="str">
        <f>IF(Table1358918[[#This Row],[Name]]&gt;"",Table1358918[[#This Row],[Name]],"")</f>
        <v/>
      </c>
      <c r="N154">
        <f>SUM(Table1358918[[#This Row],[Class]:[Column3]])-Table1358918[[#This Row],[Discard]]</f>
        <v>0</v>
      </c>
      <c r="O154" s="5">
        <f>RANK(Table1358918[[#This Row],[Total2]],Table1358918[Total2])</f>
        <v>11</v>
      </c>
    </row>
    <row r="155" spans="10:15">
      <c r="J155" s="3">
        <f>IF(COUNT(Table1358918[[#This Row],[Class]:[Column4]])&gt;1,MIN(Table1358918[[#This Row],[Class]:[Column2]]),0)</f>
        <v>0</v>
      </c>
      <c r="K155" s="17">
        <f>SUM(Table1358918[[#This Row],[Class]:[Column3]])-Table1358918[[#This Row],[Discard]]*0.9999</f>
        <v>0</v>
      </c>
      <c r="L155" s="2">
        <f>IF(Table1358918[[#This Row],[Total]]&lt;&gt;"",RANK(Table1358918[[#This Row],[Total]],Table1358918[Total]),"")</f>
        <v>11</v>
      </c>
      <c r="M155" s="38" t="str">
        <f>IF(Table1358918[[#This Row],[Name]]&gt;"",Table1358918[[#This Row],[Name]],"")</f>
        <v/>
      </c>
      <c r="N155">
        <f>SUM(Table1358918[[#This Row],[Class]:[Column3]])-Table1358918[[#This Row],[Discard]]</f>
        <v>0</v>
      </c>
      <c r="O155" s="5">
        <f>RANK(Table1358918[[#This Row],[Total2]],Table1358918[Total2])</f>
        <v>11</v>
      </c>
    </row>
    <row r="156" spans="10:15">
      <c r="J156" s="3">
        <f>IF(COUNT(Table1358918[[#This Row],[Class]:[Column4]])&gt;1,MIN(Table1358918[[#This Row],[Class]:[Column2]]),0)</f>
        <v>0</v>
      </c>
      <c r="K156" s="17">
        <f>SUM(Table1358918[[#This Row],[Class]:[Column3]])-Table1358918[[#This Row],[Discard]]*0.9999</f>
        <v>0</v>
      </c>
      <c r="L156" s="2">
        <f>IF(Table1358918[[#This Row],[Total]]&lt;&gt;"",RANK(Table1358918[[#This Row],[Total]],Table1358918[Total]),"")</f>
        <v>11</v>
      </c>
      <c r="M156" s="38" t="str">
        <f>IF(Table1358918[[#This Row],[Name]]&gt;"",Table1358918[[#This Row],[Name]],"")</f>
        <v/>
      </c>
      <c r="N156">
        <f>SUM(Table1358918[[#This Row],[Class]:[Column3]])-Table1358918[[#This Row],[Discard]]</f>
        <v>0</v>
      </c>
      <c r="O156" s="5">
        <f>RANK(Table1358918[[#This Row],[Total2]],Table1358918[Total2])</f>
        <v>11</v>
      </c>
    </row>
    <row r="157" spans="10:15">
      <c r="J157" s="3">
        <f>IF(COUNT(Table1358918[[#This Row],[Class]:[Column4]])&gt;1,MIN(Table1358918[[#This Row],[Class]:[Column2]]),0)</f>
        <v>0</v>
      </c>
      <c r="K157" s="17">
        <f>SUM(Table1358918[[#This Row],[Class]:[Column3]])-Table1358918[[#This Row],[Discard]]*0.9999</f>
        <v>0</v>
      </c>
      <c r="L157" s="2">
        <f>IF(Table1358918[[#This Row],[Total]]&lt;&gt;"",RANK(Table1358918[[#This Row],[Total]],Table1358918[Total]),"")</f>
        <v>11</v>
      </c>
      <c r="M157" s="38" t="str">
        <f>IF(Table1358918[[#This Row],[Name]]&gt;"",Table1358918[[#This Row],[Name]],"")</f>
        <v/>
      </c>
      <c r="N157">
        <f>SUM(Table1358918[[#This Row],[Class]:[Column3]])-Table1358918[[#This Row],[Discard]]</f>
        <v>0</v>
      </c>
      <c r="O157" s="5">
        <f>RANK(Table1358918[[#This Row],[Total2]],Table1358918[Total2])</f>
        <v>11</v>
      </c>
    </row>
    <row r="158" spans="10:15">
      <c r="J158" s="3">
        <f>IF(COUNT(Table1358918[[#This Row],[Class]:[Column4]])&gt;1,MIN(Table1358918[[#This Row],[Class]:[Column2]]),0)</f>
        <v>0</v>
      </c>
      <c r="K158" s="17">
        <f>SUM(Table1358918[[#This Row],[Class]:[Column3]])-Table1358918[[#This Row],[Discard]]*0.9999</f>
        <v>0</v>
      </c>
      <c r="L158" s="2">
        <f>IF(Table1358918[[#This Row],[Total]]&lt;&gt;"",RANK(Table1358918[[#This Row],[Total]],Table1358918[Total]),"")</f>
        <v>11</v>
      </c>
      <c r="M158" s="38" t="str">
        <f>IF(Table1358918[[#This Row],[Name]]&gt;"",Table1358918[[#This Row],[Name]],"")</f>
        <v/>
      </c>
      <c r="N158">
        <f>SUM(Table1358918[[#This Row],[Class]:[Column3]])-Table1358918[[#This Row],[Discard]]</f>
        <v>0</v>
      </c>
      <c r="O158" s="5">
        <f>RANK(Table1358918[[#This Row],[Total2]],Table1358918[Total2])</f>
        <v>11</v>
      </c>
    </row>
    <row r="159" spans="10:15">
      <c r="J159" s="3">
        <f>IF(COUNT(Table1358918[[#This Row],[Class]:[Column4]])&gt;1,MIN(Table1358918[[#This Row],[Class]:[Column2]]),0)</f>
        <v>0</v>
      </c>
      <c r="K159" s="17">
        <f>SUM(Table1358918[[#This Row],[Class]:[Column3]])-Table1358918[[#This Row],[Discard]]*0.9999</f>
        <v>0</v>
      </c>
      <c r="L159" s="2">
        <f>IF(Table1358918[[#This Row],[Total]]&lt;&gt;"",RANK(Table1358918[[#This Row],[Total]],Table1358918[Total]),"")</f>
        <v>11</v>
      </c>
      <c r="M159" s="38" t="str">
        <f>IF(Table1358918[[#This Row],[Name]]&gt;"",Table1358918[[#This Row],[Name]],"")</f>
        <v/>
      </c>
      <c r="N159">
        <f>SUM(Table1358918[[#This Row],[Class]:[Column3]])-Table1358918[[#This Row],[Discard]]</f>
        <v>0</v>
      </c>
      <c r="O159" s="5">
        <f>RANK(Table1358918[[#This Row],[Total2]],Table1358918[Total2])</f>
        <v>11</v>
      </c>
    </row>
    <row r="160" spans="10:15">
      <c r="J160" s="3">
        <f>IF(COUNT(Table1358918[[#This Row],[Class]:[Column4]])&gt;1,MIN(Table1358918[[#This Row],[Class]:[Column2]]),0)</f>
        <v>0</v>
      </c>
      <c r="K160" s="17">
        <f>SUM(Table1358918[[#This Row],[Class]:[Column3]])-Table1358918[[#This Row],[Discard]]*0.9999</f>
        <v>0</v>
      </c>
      <c r="L160" s="2">
        <f>IF(Table1358918[[#This Row],[Total]]&lt;&gt;"",RANK(Table1358918[[#This Row],[Total]],Table1358918[Total]),"")</f>
        <v>11</v>
      </c>
      <c r="M160" s="38" t="str">
        <f>IF(Table1358918[[#This Row],[Name]]&gt;"",Table1358918[[#This Row],[Name]],"")</f>
        <v/>
      </c>
      <c r="N160">
        <f>SUM(Table1358918[[#This Row],[Class]:[Column3]])-Table1358918[[#This Row],[Discard]]</f>
        <v>0</v>
      </c>
      <c r="O160" s="5">
        <f>RANK(Table1358918[[#This Row],[Total2]],Table1358918[Total2])</f>
        <v>11</v>
      </c>
    </row>
    <row r="161" spans="10:15">
      <c r="J161" s="3">
        <f>IF(COUNT(Table1358918[[#This Row],[Class]:[Column4]])&gt;1,MIN(Table1358918[[#This Row],[Class]:[Column2]]),0)</f>
        <v>0</v>
      </c>
      <c r="K161" s="17">
        <f>SUM(Table1358918[[#This Row],[Class]:[Column3]])-Table1358918[[#This Row],[Discard]]*0.9999</f>
        <v>0</v>
      </c>
      <c r="L161" s="2">
        <f>IF(Table1358918[[#This Row],[Total]]&lt;&gt;"",RANK(Table1358918[[#This Row],[Total]],Table1358918[Total]),"")</f>
        <v>11</v>
      </c>
      <c r="M161" s="38" t="str">
        <f>IF(Table1358918[[#This Row],[Name]]&gt;"",Table1358918[[#This Row],[Name]],"")</f>
        <v/>
      </c>
      <c r="N161">
        <f>SUM(Table1358918[[#This Row],[Class]:[Column3]])-Table1358918[[#This Row],[Discard]]</f>
        <v>0</v>
      </c>
      <c r="O161" s="5">
        <f>RANK(Table1358918[[#This Row],[Total2]],Table1358918[Total2])</f>
        <v>11</v>
      </c>
    </row>
    <row r="162" spans="10:15">
      <c r="J162" s="3">
        <f>IF(COUNT(Table1358918[[#This Row],[Class]:[Column4]])&gt;1,MIN(Table1358918[[#This Row],[Class]:[Column2]]),0)</f>
        <v>0</v>
      </c>
      <c r="K162" s="17">
        <f>SUM(Table1358918[[#This Row],[Class]:[Column3]])-Table1358918[[#This Row],[Discard]]*0.9999</f>
        <v>0</v>
      </c>
      <c r="L162" s="2">
        <f>IF(Table1358918[[#This Row],[Total]]&lt;&gt;"",RANK(Table1358918[[#This Row],[Total]],Table1358918[Total]),"")</f>
        <v>11</v>
      </c>
      <c r="M162" s="38" t="str">
        <f>IF(Table1358918[[#This Row],[Name]]&gt;"",Table1358918[[#This Row],[Name]],"")</f>
        <v/>
      </c>
      <c r="N162">
        <f>SUM(Table1358918[[#This Row],[Class]:[Column3]])-Table1358918[[#This Row],[Discard]]</f>
        <v>0</v>
      </c>
      <c r="O162" s="5">
        <f>RANK(Table1358918[[#This Row],[Total2]],Table1358918[Total2])</f>
        <v>11</v>
      </c>
    </row>
    <row r="163" spans="10:15">
      <c r="J163" s="3">
        <f>IF(COUNT(Table1358918[[#This Row],[Class]:[Column4]])&gt;1,MIN(Table1358918[[#This Row],[Class]:[Column2]]),0)</f>
        <v>0</v>
      </c>
      <c r="K163" s="17">
        <f>SUM(Table1358918[[#This Row],[Class]:[Column3]])-Table1358918[[#This Row],[Discard]]*0.9999</f>
        <v>0</v>
      </c>
      <c r="L163" s="2">
        <f>IF(Table1358918[[#This Row],[Total]]&lt;&gt;"",RANK(Table1358918[[#This Row],[Total]],Table1358918[Total]),"")</f>
        <v>11</v>
      </c>
      <c r="M163" s="38" t="str">
        <f>IF(Table1358918[[#This Row],[Name]]&gt;"",Table1358918[[#This Row],[Name]],"")</f>
        <v/>
      </c>
      <c r="N163">
        <f>SUM(Table1358918[[#This Row],[Class]:[Column3]])-Table1358918[[#This Row],[Discard]]</f>
        <v>0</v>
      </c>
      <c r="O163" s="5">
        <f>RANK(Table1358918[[#This Row],[Total2]],Table1358918[Total2])</f>
        <v>11</v>
      </c>
    </row>
    <row r="164" spans="10:15">
      <c r="J164" s="3">
        <f>IF(COUNT(Table1358918[[#This Row],[Class]:[Column4]])&gt;1,MIN(Table1358918[[#This Row],[Class]:[Column2]]),0)</f>
        <v>0</v>
      </c>
      <c r="K164" s="17">
        <f>SUM(Table1358918[[#This Row],[Class]:[Column3]])-Table1358918[[#This Row],[Discard]]*0.9999</f>
        <v>0</v>
      </c>
      <c r="L164" s="2">
        <f>IF(Table1358918[[#This Row],[Total]]&lt;&gt;"",RANK(Table1358918[[#This Row],[Total]],Table1358918[Total]),"")</f>
        <v>11</v>
      </c>
      <c r="M164" s="38" t="str">
        <f>IF(Table1358918[[#This Row],[Name]]&gt;"",Table1358918[[#This Row],[Name]],"")</f>
        <v/>
      </c>
      <c r="N164">
        <f>SUM(Table1358918[[#This Row],[Class]:[Column3]])-Table1358918[[#This Row],[Discard]]</f>
        <v>0</v>
      </c>
      <c r="O164" s="5">
        <f>RANK(Table1358918[[#This Row],[Total2]],Table1358918[Total2])</f>
        <v>11</v>
      </c>
    </row>
    <row r="165" spans="10:15">
      <c r="J165" s="3">
        <f>IF(COUNT(Table1358918[[#This Row],[Class]:[Column4]])&gt;1,MIN(Table1358918[[#This Row],[Class]:[Column2]]),0)</f>
        <v>0</v>
      </c>
      <c r="K165" s="17">
        <f>SUM(Table1358918[[#This Row],[Class]:[Column3]])-Table1358918[[#This Row],[Discard]]*0.9999</f>
        <v>0</v>
      </c>
      <c r="L165" s="2">
        <f>IF(Table1358918[[#This Row],[Total]]&lt;&gt;"",RANK(Table1358918[[#This Row],[Total]],Table1358918[Total]),"")</f>
        <v>11</v>
      </c>
      <c r="M165" s="38" t="str">
        <f>IF(Table1358918[[#This Row],[Name]]&gt;"",Table1358918[[#This Row],[Name]],"")</f>
        <v/>
      </c>
      <c r="N165">
        <f>SUM(Table1358918[[#This Row],[Class]:[Column3]])-Table1358918[[#This Row],[Discard]]</f>
        <v>0</v>
      </c>
      <c r="O165" s="5">
        <f>RANK(Table1358918[[#This Row],[Total2]],Table1358918[Total2])</f>
        <v>11</v>
      </c>
    </row>
    <row r="166" spans="10:15">
      <c r="J166" s="3">
        <f>IF(COUNT(Table1358918[[#This Row],[Class]:[Column4]])&gt;1,MIN(Table1358918[[#This Row],[Class]:[Column2]]),0)</f>
        <v>0</v>
      </c>
      <c r="K166" s="17">
        <f>SUM(Table1358918[[#This Row],[Class]:[Column3]])-Table1358918[[#This Row],[Discard]]*0.9999</f>
        <v>0</v>
      </c>
      <c r="L166" s="2">
        <f>IF(Table1358918[[#This Row],[Total]]&lt;&gt;"",RANK(Table1358918[[#This Row],[Total]],Table1358918[Total]),"")</f>
        <v>11</v>
      </c>
      <c r="M166" s="38" t="str">
        <f>IF(Table1358918[[#This Row],[Name]]&gt;"",Table1358918[[#This Row],[Name]],"")</f>
        <v/>
      </c>
      <c r="N166">
        <f>SUM(Table1358918[[#This Row],[Class]:[Column3]])-Table1358918[[#This Row],[Discard]]</f>
        <v>0</v>
      </c>
      <c r="O166" s="5">
        <f>RANK(Table1358918[[#This Row],[Total2]],Table1358918[Total2])</f>
        <v>11</v>
      </c>
    </row>
    <row r="167" spans="10:15">
      <c r="J167" s="3">
        <f>IF(COUNT(Table1358918[[#This Row],[Class]:[Column4]])&gt;1,MIN(Table1358918[[#This Row],[Class]:[Column2]]),0)</f>
        <v>0</v>
      </c>
      <c r="K167" s="17">
        <f>SUM(Table1358918[[#This Row],[Class]:[Column3]])-Table1358918[[#This Row],[Discard]]*0.9999</f>
        <v>0</v>
      </c>
      <c r="L167" s="2">
        <f>IF(Table1358918[[#This Row],[Total]]&lt;&gt;"",RANK(Table1358918[[#This Row],[Total]],Table1358918[Total]),"")</f>
        <v>11</v>
      </c>
      <c r="M167" s="38" t="str">
        <f>IF(Table1358918[[#This Row],[Name]]&gt;"",Table1358918[[#This Row],[Name]],"")</f>
        <v/>
      </c>
      <c r="N167">
        <f>SUM(Table1358918[[#This Row],[Class]:[Column3]])-Table1358918[[#This Row],[Discard]]</f>
        <v>0</v>
      </c>
      <c r="O167" s="5">
        <f>RANK(Table1358918[[#This Row],[Total2]],Table1358918[Total2])</f>
        <v>11</v>
      </c>
    </row>
    <row r="168" spans="10:15">
      <c r="J168" s="3">
        <f>IF(COUNT(Table1358918[[#This Row],[Class]:[Column4]])&gt;1,MIN(Table1358918[[#This Row],[Class]:[Column2]]),0)</f>
        <v>0</v>
      </c>
      <c r="K168" s="17">
        <f>SUM(Table1358918[[#This Row],[Class]:[Column3]])-Table1358918[[#This Row],[Discard]]*0.9999</f>
        <v>0</v>
      </c>
      <c r="L168" s="2">
        <f>IF(Table1358918[[#This Row],[Total]]&lt;&gt;"",RANK(Table1358918[[#This Row],[Total]],Table1358918[Total]),"")</f>
        <v>11</v>
      </c>
      <c r="M168" s="38" t="str">
        <f>IF(Table1358918[[#This Row],[Name]]&gt;"",Table1358918[[#This Row],[Name]],"")</f>
        <v/>
      </c>
      <c r="N168">
        <f>SUM(Table1358918[[#This Row],[Class]:[Column3]])-Table1358918[[#This Row],[Discard]]</f>
        <v>0</v>
      </c>
      <c r="O168" s="5">
        <f>RANK(Table1358918[[#This Row],[Total2]],Table1358918[Total2])</f>
        <v>11</v>
      </c>
    </row>
    <row r="169" spans="10:15">
      <c r="J169" s="3">
        <f>IF(COUNT(Table1358918[[#This Row],[Class]:[Column4]])&gt;1,MIN(Table1358918[[#This Row],[Class]:[Column2]]),0)</f>
        <v>0</v>
      </c>
      <c r="K169" s="17">
        <f>SUM(Table1358918[[#This Row],[Class]:[Column3]])-Table1358918[[#This Row],[Discard]]*0.9999</f>
        <v>0</v>
      </c>
      <c r="L169" s="2">
        <f>IF(Table1358918[[#This Row],[Total]]&lt;&gt;"",RANK(Table1358918[[#This Row],[Total]],Table1358918[Total]),"")</f>
        <v>11</v>
      </c>
      <c r="M169" s="38" t="str">
        <f>IF(Table1358918[[#This Row],[Name]]&gt;"",Table1358918[[#This Row],[Name]],"")</f>
        <v/>
      </c>
      <c r="N169">
        <f>SUM(Table1358918[[#This Row],[Class]:[Column3]])-Table1358918[[#This Row],[Discard]]</f>
        <v>0</v>
      </c>
      <c r="O169" s="5">
        <f>RANK(Table1358918[[#This Row],[Total2]],Table1358918[Total2])</f>
        <v>11</v>
      </c>
    </row>
    <row r="170" spans="10:15">
      <c r="J170" s="3">
        <f>IF(COUNT(Table1358918[[#This Row],[Class]:[Column4]])&gt;1,MIN(Table1358918[[#This Row],[Class]:[Column2]]),0)</f>
        <v>0</v>
      </c>
      <c r="K170" s="17">
        <f>SUM(Table1358918[[#This Row],[Class]:[Column3]])-Table1358918[[#This Row],[Discard]]*0.9999</f>
        <v>0</v>
      </c>
      <c r="L170" s="2">
        <f>IF(Table1358918[[#This Row],[Total]]&lt;&gt;"",RANK(Table1358918[[#This Row],[Total]],Table1358918[Total]),"")</f>
        <v>11</v>
      </c>
      <c r="M170" s="38" t="str">
        <f>IF(Table1358918[[#This Row],[Name]]&gt;"",Table1358918[[#This Row],[Name]],"")</f>
        <v/>
      </c>
      <c r="N170">
        <f>SUM(Table1358918[[#This Row],[Class]:[Column3]])-Table1358918[[#This Row],[Discard]]</f>
        <v>0</v>
      </c>
      <c r="O170" s="5">
        <f>RANK(Table1358918[[#This Row],[Total2]],Table1358918[Total2])</f>
        <v>11</v>
      </c>
    </row>
    <row r="171" spans="10:15">
      <c r="J171" s="3">
        <f>IF(COUNT(Table1358918[[#This Row],[Class]:[Column4]])&gt;1,MIN(Table1358918[[#This Row],[Class]:[Column2]]),0)</f>
        <v>0</v>
      </c>
      <c r="K171" s="17">
        <f>SUM(Table1358918[[#This Row],[Class]:[Column3]])-Table1358918[[#This Row],[Discard]]*0.9999</f>
        <v>0</v>
      </c>
      <c r="L171" s="2">
        <f>IF(Table1358918[[#This Row],[Total]]&lt;&gt;"",RANK(Table1358918[[#This Row],[Total]],Table1358918[Total]),"")</f>
        <v>11</v>
      </c>
      <c r="M171" s="38" t="str">
        <f>IF(Table1358918[[#This Row],[Name]]&gt;"",Table1358918[[#This Row],[Name]],"")</f>
        <v/>
      </c>
      <c r="N171">
        <f>SUM(Table1358918[[#This Row],[Class]:[Column3]])-Table1358918[[#This Row],[Discard]]</f>
        <v>0</v>
      </c>
      <c r="O171" s="5">
        <f>RANK(Table1358918[[#This Row],[Total2]],Table1358918[Total2])</f>
        <v>11</v>
      </c>
    </row>
    <row r="172" spans="10:15">
      <c r="J172" s="3">
        <f>IF(COUNT(Table1358918[[#This Row],[Class]:[Column4]])&gt;1,MIN(Table1358918[[#This Row],[Class]:[Column2]]),0)</f>
        <v>0</v>
      </c>
      <c r="K172" s="17">
        <f>SUM(Table1358918[[#This Row],[Class]:[Column3]])-Table1358918[[#This Row],[Discard]]*0.9999</f>
        <v>0</v>
      </c>
      <c r="L172" s="2">
        <f>IF(Table1358918[[#This Row],[Total]]&lt;&gt;"",RANK(Table1358918[[#This Row],[Total]],Table1358918[Total]),"")</f>
        <v>11</v>
      </c>
      <c r="M172" s="38" t="str">
        <f>IF(Table1358918[[#This Row],[Name]]&gt;"",Table1358918[[#This Row],[Name]],"")</f>
        <v/>
      </c>
      <c r="N172">
        <f>SUM(Table1358918[[#This Row],[Class]:[Column3]])-Table1358918[[#This Row],[Discard]]</f>
        <v>0</v>
      </c>
      <c r="O172" s="5">
        <f>RANK(Table1358918[[#This Row],[Total2]],Table1358918[Total2])</f>
        <v>11</v>
      </c>
    </row>
    <row r="173" spans="10:15">
      <c r="J173" s="3">
        <f>IF(COUNT(Table1358918[[#This Row],[Class]:[Column4]])&gt;1,MIN(Table1358918[[#This Row],[Class]:[Column2]]),0)</f>
        <v>0</v>
      </c>
      <c r="K173" s="17">
        <f>SUM(Table1358918[[#This Row],[Class]:[Column3]])-Table1358918[[#This Row],[Discard]]*0.9999</f>
        <v>0</v>
      </c>
      <c r="L173" s="2">
        <f>IF(Table1358918[[#This Row],[Total]]&lt;&gt;"",RANK(Table1358918[[#This Row],[Total]],Table1358918[Total]),"")</f>
        <v>11</v>
      </c>
      <c r="M173" s="38" t="str">
        <f>IF(Table1358918[[#This Row],[Name]]&gt;"",Table1358918[[#This Row],[Name]],"")</f>
        <v/>
      </c>
      <c r="N173">
        <f>SUM(Table1358918[[#This Row],[Class]:[Column3]])-Table1358918[[#This Row],[Discard]]</f>
        <v>0</v>
      </c>
      <c r="O173" s="5">
        <f>RANK(Table1358918[[#This Row],[Total2]],Table1358918[Total2])</f>
        <v>11</v>
      </c>
    </row>
    <row r="174" spans="10:15">
      <c r="J174" s="3">
        <f>IF(COUNT(Table1358918[[#This Row],[Class]:[Column4]])&gt;1,MIN(Table1358918[[#This Row],[Class]:[Column2]]),0)</f>
        <v>0</v>
      </c>
      <c r="K174" s="17">
        <f>SUM(Table1358918[[#This Row],[Class]:[Column3]])-Table1358918[[#This Row],[Discard]]*0.9999</f>
        <v>0</v>
      </c>
      <c r="L174" s="2">
        <f>IF(Table1358918[[#This Row],[Total]]&lt;&gt;"",RANK(Table1358918[[#This Row],[Total]],Table1358918[Total]),"")</f>
        <v>11</v>
      </c>
      <c r="M174" s="38" t="str">
        <f>IF(Table1358918[[#This Row],[Name]]&gt;"",Table1358918[[#This Row],[Name]],"")</f>
        <v/>
      </c>
      <c r="N174">
        <f>SUM(Table1358918[[#This Row],[Class]:[Column3]])-Table1358918[[#This Row],[Discard]]</f>
        <v>0</v>
      </c>
      <c r="O174" s="5">
        <f>RANK(Table1358918[[#This Row],[Total2]],Table1358918[Total2])</f>
        <v>11</v>
      </c>
    </row>
    <row r="175" spans="10:15">
      <c r="J175" s="3">
        <f>IF(COUNT(Table1358918[[#This Row],[Class]:[Column4]])&gt;1,MIN(Table1358918[[#This Row],[Class]:[Column2]]),0)</f>
        <v>0</v>
      </c>
      <c r="K175" s="17">
        <f>SUM(Table1358918[[#This Row],[Class]:[Column3]])-Table1358918[[#This Row],[Discard]]*0.9999</f>
        <v>0</v>
      </c>
      <c r="L175" s="2">
        <f>IF(Table1358918[[#This Row],[Total]]&lt;&gt;"",RANK(Table1358918[[#This Row],[Total]],Table1358918[Total]),"")</f>
        <v>11</v>
      </c>
      <c r="M175" s="38" t="str">
        <f>IF(Table1358918[[#This Row],[Name]]&gt;"",Table1358918[[#This Row],[Name]],"")</f>
        <v/>
      </c>
      <c r="N175">
        <f>SUM(Table1358918[[#This Row],[Class]:[Column3]])-Table1358918[[#This Row],[Discard]]</f>
        <v>0</v>
      </c>
      <c r="O175" s="5">
        <f>RANK(Table1358918[[#This Row],[Total2]],Table1358918[Total2])</f>
        <v>11</v>
      </c>
    </row>
    <row r="176" spans="10:15">
      <c r="J176" s="3">
        <f>IF(COUNT(Table1358918[[#This Row],[Class]:[Column4]])&gt;1,MIN(Table1358918[[#This Row],[Class]:[Column2]]),0)</f>
        <v>0</v>
      </c>
      <c r="K176" s="17">
        <f>SUM(Table1358918[[#This Row],[Class]:[Column3]])-Table1358918[[#This Row],[Discard]]*0.9999</f>
        <v>0</v>
      </c>
      <c r="L176" s="2">
        <f>IF(Table1358918[[#This Row],[Total]]&lt;&gt;"",RANK(Table1358918[[#This Row],[Total]],Table1358918[Total]),"")</f>
        <v>11</v>
      </c>
      <c r="M176" s="38" t="str">
        <f>IF(Table1358918[[#This Row],[Name]]&gt;"",Table1358918[[#This Row],[Name]],"")</f>
        <v/>
      </c>
      <c r="N176">
        <f>SUM(Table1358918[[#This Row],[Class]:[Column3]])-Table1358918[[#This Row],[Discard]]</f>
        <v>0</v>
      </c>
      <c r="O176" s="5">
        <f>RANK(Table1358918[[#This Row],[Total2]],Table1358918[Total2])</f>
        <v>11</v>
      </c>
    </row>
    <row r="177" spans="10:15">
      <c r="J177" s="3">
        <f>IF(COUNT(Table1358918[[#This Row],[Class]:[Column4]])&gt;1,MIN(Table1358918[[#This Row],[Class]:[Column2]]),0)</f>
        <v>0</v>
      </c>
      <c r="K177" s="17">
        <f>SUM(Table1358918[[#This Row],[Class]:[Column3]])-Table1358918[[#This Row],[Discard]]*0.9999</f>
        <v>0</v>
      </c>
      <c r="L177" s="2">
        <f>IF(Table1358918[[#This Row],[Total]]&lt;&gt;"",RANK(Table1358918[[#This Row],[Total]],Table1358918[Total]),"")</f>
        <v>11</v>
      </c>
      <c r="M177" s="38" t="str">
        <f>IF(Table1358918[[#This Row],[Name]]&gt;"",Table1358918[[#This Row],[Name]],"")</f>
        <v/>
      </c>
      <c r="N177">
        <f>SUM(Table1358918[[#This Row],[Class]:[Column3]])-Table1358918[[#This Row],[Discard]]</f>
        <v>0</v>
      </c>
      <c r="O177" s="5">
        <f>RANK(Table1358918[[#This Row],[Total2]],Table1358918[Total2])</f>
        <v>11</v>
      </c>
    </row>
    <row r="178" spans="10:15">
      <c r="J178" s="3">
        <f>IF(COUNT(Table1358918[[#This Row],[Class]:[Column4]])&gt;1,MIN(Table1358918[[#This Row],[Class]:[Column2]]),0)</f>
        <v>0</v>
      </c>
      <c r="K178" s="17">
        <f>SUM(Table1358918[[#This Row],[Class]:[Column3]])-Table1358918[[#This Row],[Discard]]*0.9999</f>
        <v>0</v>
      </c>
      <c r="L178" s="2">
        <f>IF(Table1358918[[#This Row],[Total]]&lt;&gt;"",RANK(Table1358918[[#This Row],[Total]],Table1358918[Total]),"")</f>
        <v>11</v>
      </c>
      <c r="M178" s="38" t="str">
        <f>IF(Table1358918[[#This Row],[Name]]&gt;"",Table1358918[[#This Row],[Name]],"")</f>
        <v/>
      </c>
      <c r="N178">
        <f>SUM(Table1358918[[#This Row],[Class]:[Column3]])-Table1358918[[#This Row],[Discard]]</f>
        <v>0</v>
      </c>
      <c r="O178" s="5">
        <f>RANK(Table1358918[[#This Row],[Total2]],Table1358918[Total2])</f>
        <v>11</v>
      </c>
    </row>
    <row r="179" spans="10:15">
      <c r="J179" s="3">
        <f>IF(COUNT(Table1358918[[#This Row],[Class]:[Column4]])&gt;1,MIN(Table1358918[[#This Row],[Class]:[Column2]]),0)</f>
        <v>0</v>
      </c>
      <c r="K179" s="17">
        <f>SUM(Table1358918[[#This Row],[Class]:[Column3]])-Table1358918[[#This Row],[Discard]]*0.9999</f>
        <v>0</v>
      </c>
      <c r="L179" s="2">
        <f>IF(Table1358918[[#This Row],[Total]]&lt;&gt;"",RANK(Table1358918[[#This Row],[Total]],Table1358918[Total]),"")</f>
        <v>11</v>
      </c>
      <c r="M179" s="38" t="str">
        <f>IF(Table1358918[[#This Row],[Name]]&gt;"",Table1358918[[#This Row],[Name]],"")</f>
        <v/>
      </c>
      <c r="N179">
        <f>SUM(Table1358918[[#This Row],[Class]:[Column3]])-Table1358918[[#This Row],[Discard]]</f>
        <v>0</v>
      </c>
      <c r="O179" s="5">
        <f>RANK(Table1358918[[#This Row],[Total2]],Table1358918[Total2])</f>
        <v>11</v>
      </c>
    </row>
    <row r="180" spans="10:15">
      <c r="J180" s="3">
        <f>IF(COUNT(Table1358918[[#This Row],[Class]:[Column4]])&gt;1,MIN(Table1358918[[#This Row],[Class]:[Column2]]),0)</f>
        <v>0</v>
      </c>
      <c r="K180" s="17">
        <f>SUM(Table1358918[[#This Row],[Class]:[Column3]])-Table1358918[[#This Row],[Discard]]*0.9999</f>
        <v>0</v>
      </c>
      <c r="L180" s="2">
        <f>IF(Table1358918[[#This Row],[Total]]&lt;&gt;"",RANK(Table1358918[[#This Row],[Total]],Table1358918[Total]),"")</f>
        <v>11</v>
      </c>
      <c r="M180" s="38" t="str">
        <f>IF(Table1358918[[#This Row],[Name]]&gt;"",Table1358918[[#This Row],[Name]],"")</f>
        <v/>
      </c>
      <c r="N180">
        <f>SUM(Table1358918[[#This Row],[Class]:[Column3]])-Table1358918[[#This Row],[Discard]]</f>
        <v>0</v>
      </c>
      <c r="O180" s="5">
        <f>RANK(Table1358918[[#This Row],[Total2]],Table1358918[Total2])</f>
        <v>11</v>
      </c>
    </row>
    <row r="181" spans="10:15">
      <c r="J181" s="3">
        <f>IF(COUNT(Table1358918[[#This Row],[Class]:[Column4]])&gt;1,MIN(Table1358918[[#This Row],[Class]:[Column2]]),0)</f>
        <v>0</v>
      </c>
      <c r="K181" s="17">
        <f>SUM(Table1358918[[#This Row],[Class]:[Column3]])-Table1358918[[#This Row],[Discard]]*0.9999</f>
        <v>0</v>
      </c>
      <c r="L181" s="2">
        <f>IF(Table1358918[[#This Row],[Total]]&lt;&gt;"",RANK(Table1358918[[#This Row],[Total]],Table1358918[Total]),"")</f>
        <v>11</v>
      </c>
      <c r="M181" s="38" t="str">
        <f>IF(Table1358918[[#This Row],[Name]]&gt;"",Table1358918[[#This Row],[Name]],"")</f>
        <v/>
      </c>
      <c r="N181">
        <f>SUM(Table1358918[[#This Row],[Class]:[Column3]])-Table1358918[[#This Row],[Discard]]</f>
        <v>0</v>
      </c>
      <c r="O181" s="5">
        <f>RANK(Table1358918[[#This Row],[Total2]],Table1358918[Total2])</f>
        <v>11</v>
      </c>
    </row>
    <row r="182" spans="10:15">
      <c r="J182" s="3">
        <f>IF(COUNT(Table1358918[[#This Row],[Class]:[Column4]])&gt;1,MIN(Table1358918[[#This Row],[Class]:[Column2]]),0)</f>
        <v>0</v>
      </c>
      <c r="K182" s="17">
        <f>SUM(Table1358918[[#This Row],[Class]:[Column3]])-Table1358918[[#This Row],[Discard]]*0.9999</f>
        <v>0</v>
      </c>
      <c r="L182" s="2">
        <f>IF(Table1358918[[#This Row],[Total]]&lt;&gt;"",RANK(Table1358918[[#This Row],[Total]],Table1358918[Total]),"")</f>
        <v>11</v>
      </c>
      <c r="M182" s="38" t="str">
        <f>IF(Table1358918[[#This Row],[Name]]&gt;"",Table1358918[[#This Row],[Name]],"")</f>
        <v/>
      </c>
      <c r="N182">
        <f>SUM(Table1358918[[#This Row],[Class]:[Column3]])-Table1358918[[#This Row],[Discard]]</f>
        <v>0</v>
      </c>
      <c r="O182" s="5">
        <f>RANK(Table1358918[[#This Row],[Total2]],Table1358918[Total2])</f>
        <v>11</v>
      </c>
    </row>
    <row r="183" spans="10:15">
      <c r="J183" s="3">
        <f>IF(COUNT(Table1358918[[#This Row],[Class]:[Column4]])&gt;1,MIN(Table1358918[[#This Row],[Class]:[Column2]]),0)</f>
        <v>0</v>
      </c>
      <c r="K183" s="17">
        <f>SUM(Table1358918[[#This Row],[Class]:[Column3]])-Table1358918[[#This Row],[Discard]]*0.9999</f>
        <v>0</v>
      </c>
      <c r="L183" s="2">
        <f>IF(Table1358918[[#This Row],[Total]]&lt;&gt;"",RANK(Table1358918[[#This Row],[Total]],Table1358918[Total]),"")</f>
        <v>11</v>
      </c>
      <c r="M183" s="38" t="str">
        <f>IF(Table1358918[[#This Row],[Name]]&gt;"",Table1358918[[#This Row],[Name]],"")</f>
        <v/>
      </c>
      <c r="N183">
        <f>SUM(Table1358918[[#This Row],[Class]:[Column3]])-Table1358918[[#This Row],[Discard]]</f>
        <v>0</v>
      </c>
      <c r="O183" s="5">
        <f>RANK(Table1358918[[#This Row],[Total2]],Table1358918[Total2])</f>
        <v>11</v>
      </c>
    </row>
    <row r="184" spans="10:15">
      <c r="J184" s="3">
        <f>IF(COUNT(Table1358918[[#This Row],[Class]:[Column4]])&gt;1,MIN(Table1358918[[#This Row],[Class]:[Column2]]),0)</f>
        <v>0</v>
      </c>
      <c r="K184" s="17">
        <f>SUM(Table1358918[[#This Row],[Class]:[Column3]])-Table1358918[[#This Row],[Discard]]*0.9999</f>
        <v>0</v>
      </c>
      <c r="L184" s="2">
        <f>IF(Table1358918[[#This Row],[Total]]&lt;&gt;"",RANK(Table1358918[[#This Row],[Total]],Table1358918[Total]),"")</f>
        <v>11</v>
      </c>
      <c r="M184" s="38" t="str">
        <f>IF(Table1358918[[#This Row],[Name]]&gt;"",Table1358918[[#This Row],[Name]],"")</f>
        <v/>
      </c>
      <c r="N184">
        <f>SUM(Table1358918[[#This Row],[Class]:[Column3]])-Table1358918[[#This Row],[Discard]]</f>
        <v>0</v>
      </c>
      <c r="O184" s="5">
        <f>RANK(Table1358918[[#This Row],[Total2]],Table1358918[Total2])</f>
        <v>11</v>
      </c>
    </row>
    <row r="185" spans="10:15">
      <c r="J185" s="3">
        <f>IF(COUNT(Table1358918[[#This Row],[Class]:[Column4]])&gt;1,MIN(Table1358918[[#This Row],[Class]:[Column2]]),0)</f>
        <v>0</v>
      </c>
      <c r="K185" s="17">
        <f>SUM(Table1358918[[#This Row],[Class]:[Column3]])-Table1358918[[#This Row],[Discard]]*0.9999</f>
        <v>0</v>
      </c>
      <c r="L185" s="2">
        <f>IF(Table1358918[[#This Row],[Total]]&lt;&gt;"",RANK(Table1358918[[#This Row],[Total]],Table1358918[Total]),"")</f>
        <v>11</v>
      </c>
      <c r="M185" s="38" t="str">
        <f>IF(Table1358918[[#This Row],[Name]]&gt;"",Table1358918[[#This Row],[Name]],"")</f>
        <v/>
      </c>
      <c r="N185">
        <f>SUM(Table1358918[[#This Row],[Class]:[Column3]])-Table1358918[[#This Row],[Discard]]</f>
        <v>0</v>
      </c>
      <c r="O185" s="5">
        <f>RANK(Table1358918[[#This Row],[Total2]],Table1358918[Total2])</f>
        <v>11</v>
      </c>
    </row>
    <row r="186" spans="10:15">
      <c r="J186" s="3">
        <f>IF(COUNT(Table1358918[[#This Row],[Class]:[Column4]])&gt;1,MIN(Table1358918[[#This Row],[Class]:[Column2]]),0)</f>
        <v>0</v>
      </c>
      <c r="K186" s="17">
        <f>SUM(Table1358918[[#This Row],[Class]:[Column3]])-Table1358918[[#This Row],[Discard]]*0.9999</f>
        <v>0</v>
      </c>
      <c r="L186" s="2">
        <f>IF(Table1358918[[#This Row],[Total]]&lt;&gt;"",RANK(Table1358918[[#This Row],[Total]],Table1358918[Total]),"")</f>
        <v>11</v>
      </c>
      <c r="M186" s="38" t="str">
        <f>IF(Table1358918[[#This Row],[Name]]&gt;"",Table1358918[[#This Row],[Name]],"")</f>
        <v/>
      </c>
      <c r="N186">
        <f>SUM(Table1358918[[#This Row],[Class]:[Column3]])-Table1358918[[#This Row],[Discard]]</f>
        <v>0</v>
      </c>
      <c r="O186" s="5">
        <f>RANK(Table1358918[[#This Row],[Total2]],Table1358918[Total2])</f>
        <v>11</v>
      </c>
    </row>
    <row r="187" spans="10:15">
      <c r="J187" s="3">
        <f>IF(COUNT(Table1358918[[#This Row],[Class]:[Column4]])&gt;1,MIN(Table1358918[[#This Row],[Class]:[Column2]]),0)</f>
        <v>0</v>
      </c>
      <c r="K187" s="17">
        <f>SUM(Table1358918[[#This Row],[Class]:[Column3]])-Table1358918[[#This Row],[Discard]]*0.9999</f>
        <v>0</v>
      </c>
      <c r="L187" s="2">
        <f>IF(Table1358918[[#This Row],[Total]]&lt;&gt;"",RANK(Table1358918[[#This Row],[Total]],Table1358918[Total]),"")</f>
        <v>11</v>
      </c>
      <c r="M187" s="38" t="str">
        <f>IF(Table1358918[[#This Row],[Name]]&gt;"",Table1358918[[#This Row],[Name]],"")</f>
        <v/>
      </c>
      <c r="N187">
        <f>SUM(Table1358918[[#This Row],[Class]:[Column3]])-Table1358918[[#This Row],[Discard]]</f>
        <v>0</v>
      </c>
      <c r="O187" s="5">
        <f>RANK(Table1358918[[#This Row],[Total2]],Table1358918[Total2])</f>
        <v>11</v>
      </c>
    </row>
    <row r="188" spans="10:15">
      <c r="J188" s="3">
        <f>IF(COUNT(Table1358918[[#This Row],[Class]:[Column4]])&gt;1,MIN(Table1358918[[#This Row],[Class]:[Column2]]),0)</f>
        <v>0</v>
      </c>
      <c r="K188" s="17">
        <f>SUM(Table1358918[[#This Row],[Class]:[Column3]])-Table1358918[[#This Row],[Discard]]*0.9999</f>
        <v>0</v>
      </c>
      <c r="L188" s="2">
        <f>IF(Table1358918[[#This Row],[Total]]&lt;&gt;"",RANK(Table1358918[[#This Row],[Total]],Table1358918[Total]),"")</f>
        <v>11</v>
      </c>
      <c r="M188" s="38" t="str">
        <f>IF(Table1358918[[#This Row],[Name]]&gt;"",Table1358918[[#This Row],[Name]],"")</f>
        <v/>
      </c>
      <c r="N188">
        <f>SUM(Table1358918[[#This Row],[Class]:[Column3]])-Table1358918[[#This Row],[Discard]]</f>
        <v>0</v>
      </c>
      <c r="O188" s="5">
        <f>RANK(Table1358918[[#This Row],[Total2]],Table1358918[Total2])</f>
        <v>11</v>
      </c>
    </row>
    <row r="189" spans="10:15">
      <c r="J189" s="3">
        <f>IF(COUNT(Table1358918[[#This Row],[Class]:[Column4]])&gt;1,MIN(Table1358918[[#This Row],[Class]:[Column2]]),0)</f>
        <v>0</v>
      </c>
      <c r="K189" s="17">
        <f>SUM(Table1358918[[#This Row],[Class]:[Column3]])-Table1358918[[#This Row],[Discard]]*0.9999</f>
        <v>0</v>
      </c>
      <c r="L189" s="2">
        <f>IF(Table1358918[[#This Row],[Total]]&lt;&gt;"",RANK(Table1358918[[#This Row],[Total]],Table1358918[Total]),"")</f>
        <v>11</v>
      </c>
      <c r="M189" s="38" t="str">
        <f>IF(Table1358918[[#This Row],[Name]]&gt;"",Table1358918[[#This Row],[Name]],"")</f>
        <v/>
      </c>
      <c r="N189">
        <f>SUM(Table1358918[[#This Row],[Class]:[Column3]])-Table1358918[[#This Row],[Discard]]</f>
        <v>0</v>
      </c>
      <c r="O189" s="5">
        <f>RANK(Table1358918[[#This Row],[Total2]],Table1358918[Total2])</f>
        <v>11</v>
      </c>
    </row>
    <row r="190" spans="10:15">
      <c r="J190" s="3">
        <f>IF(COUNT(Table1358918[[#This Row],[Class]:[Column4]])&gt;1,MIN(Table1358918[[#This Row],[Class]:[Column2]]),0)</f>
        <v>0</v>
      </c>
      <c r="K190" s="17">
        <f>SUM(Table1358918[[#This Row],[Class]:[Column3]])-Table1358918[[#This Row],[Discard]]*0.9999</f>
        <v>0</v>
      </c>
      <c r="L190" s="2">
        <f>IF(Table1358918[[#This Row],[Total]]&lt;&gt;"",RANK(Table1358918[[#This Row],[Total]],Table1358918[Total]),"")</f>
        <v>11</v>
      </c>
      <c r="M190" s="38" t="str">
        <f>IF(Table1358918[[#This Row],[Name]]&gt;"",Table1358918[[#This Row],[Name]],"")</f>
        <v/>
      </c>
      <c r="N190">
        <f>SUM(Table1358918[[#This Row],[Class]:[Column3]])-Table1358918[[#This Row],[Discard]]</f>
        <v>0</v>
      </c>
      <c r="O190" s="5">
        <f>RANK(Table1358918[[#This Row],[Total2]],Table1358918[Total2])</f>
        <v>11</v>
      </c>
    </row>
    <row r="191" spans="10:15">
      <c r="J191" s="3">
        <f>IF(COUNT(Table1358918[[#This Row],[Class]:[Column4]])&gt;1,MIN(Table1358918[[#This Row],[Class]:[Column2]]),0)</f>
        <v>0</v>
      </c>
      <c r="K191" s="17">
        <f>SUM(Table1358918[[#This Row],[Class]:[Column3]])-Table1358918[[#This Row],[Discard]]*0.9999</f>
        <v>0</v>
      </c>
      <c r="L191" s="2">
        <f>IF(Table1358918[[#This Row],[Total]]&lt;&gt;"",RANK(Table1358918[[#This Row],[Total]],Table1358918[Total]),"")</f>
        <v>11</v>
      </c>
      <c r="M191" s="38" t="str">
        <f>IF(Table1358918[[#This Row],[Name]]&gt;"",Table1358918[[#This Row],[Name]],"")</f>
        <v/>
      </c>
      <c r="N191">
        <f>SUM(Table1358918[[#This Row],[Class]:[Column3]])-Table1358918[[#This Row],[Discard]]</f>
        <v>0</v>
      </c>
      <c r="O191" s="5">
        <f>RANK(Table1358918[[#This Row],[Total2]],Table1358918[Total2])</f>
        <v>11</v>
      </c>
    </row>
    <row r="192" spans="10:15">
      <c r="J192" s="3">
        <f>IF(COUNT(Table1358918[[#This Row],[Class]:[Column4]])&gt;1,MIN(Table1358918[[#This Row],[Class]:[Column2]]),0)</f>
        <v>0</v>
      </c>
      <c r="K192" s="17">
        <f>SUM(Table1358918[[#This Row],[Class]:[Column3]])-Table1358918[[#This Row],[Discard]]*0.9999</f>
        <v>0</v>
      </c>
      <c r="L192" s="2">
        <f>IF(Table1358918[[#This Row],[Total]]&lt;&gt;"",RANK(Table1358918[[#This Row],[Total]],Table1358918[Total]),"")</f>
        <v>11</v>
      </c>
      <c r="M192" s="38" t="str">
        <f>IF(Table1358918[[#This Row],[Name]]&gt;"",Table1358918[[#This Row],[Name]],"")</f>
        <v/>
      </c>
      <c r="N192">
        <f>SUM(Table1358918[[#This Row],[Class]:[Column3]])-Table1358918[[#This Row],[Discard]]</f>
        <v>0</v>
      </c>
      <c r="O192" s="5">
        <f>RANK(Table1358918[[#This Row],[Total2]],Table1358918[Total2])</f>
        <v>11</v>
      </c>
    </row>
    <row r="193" spans="10:15">
      <c r="J193" s="3">
        <f>IF(COUNT(Table1358918[[#This Row],[Class]:[Column4]])&gt;1,MIN(Table1358918[[#This Row],[Class]:[Column2]]),0)</f>
        <v>0</v>
      </c>
      <c r="K193" s="17">
        <f>SUM(Table1358918[[#This Row],[Class]:[Column3]])-Table1358918[[#This Row],[Discard]]*0.9999</f>
        <v>0</v>
      </c>
      <c r="L193" s="2">
        <f>IF(Table1358918[[#This Row],[Total]]&lt;&gt;"",RANK(Table1358918[[#This Row],[Total]],Table1358918[Total]),"")</f>
        <v>11</v>
      </c>
      <c r="M193" s="38" t="str">
        <f>IF(Table1358918[[#This Row],[Name]]&gt;"",Table1358918[[#This Row],[Name]],"")</f>
        <v/>
      </c>
      <c r="N193">
        <f>SUM(Table1358918[[#This Row],[Class]:[Column3]])-Table1358918[[#This Row],[Discard]]</f>
        <v>0</v>
      </c>
      <c r="O193" s="5">
        <f>RANK(Table1358918[[#This Row],[Total2]],Table1358918[Total2])</f>
        <v>11</v>
      </c>
    </row>
    <row r="194" spans="10:15">
      <c r="J194" s="3">
        <f>IF(COUNT(Table1358918[[#This Row],[Class]:[Column4]])&gt;1,MIN(Table1358918[[#This Row],[Class]:[Column2]]),0)</f>
        <v>0</v>
      </c>
      <c r="K194" s="17">
        <f>SUM(Table1358918[[#This Row],[Class]:[Column3]])-Table1358918[[#This Row],[Discard]]*0.9999</f>
        <v>0</v>
      </c>
      <c r="L194" s="2">
        <f>IF(Table1358918[[#This Row],[Total]]&lt;&gt;"",RANK(Table1358918[[#This Row],[Total]],Table1358918[Total]),"")</f>
        <v>11</v>
      </c>
      <c r="M194" s="38" t="str">
        <f>IF(Table1358918[[#This Row],[Name]]&gt;"",Table1358918[[#This Row],[Name]],"")</f>
        <v/>
      </c>
      <c r="N194">
        <f>SUM(Table1358918[[#This Row],[Class]:[Column3]])-Table1358918[[#This Row],[Discard]]</f>
        <v>0</v>
      </c>
      <c r="O194" s="5">
        <f>RANK(Table1358918[[#This Row],[Total2]],Table1358918[Total2])</f>
        <v>11</v>
      </c>
    </row>
    <row r="195" spans="10:15">
      <c r="J195" s="3">
        <f>IF(COUNT(Table1358918[[#This Row],[Class]:[Column4]])&gt;1,MIN(Table1358918[[#This Row],[Class]:[Column2]]),0)</f>
        <v>0</v>
      </c>
      <c r="K195" s="17">
        <f>SUM(Table1358918[[#This Row],[Class]:[Column3]])-Table1358918[[#This Row],[Discard]]*0.9999</f>
        <v>0</v>
      </c>
      <c r="L195" s="2">
        <f>IF(Table1358918[[#This Row],[Total]]&lt;&gt;"",RANK(Table1358918[[#This Row],[Total]],Table1358918[Total]),"")</f>
        <v>11</v>
      </c>
      <c r="M195" s="38" t="str">
        <f>IF(Table1358918[[#This Row],[Name]]&gt;"",Table1358918[[#This Row],[Name]],"")</f>
        <v/>
      </c>
      <c r="N195">
        <f>SUM(Table1358918[[#This Row],[Class]:[Column3]])-Table1358918[[#This Row],[Discard]]</f>
        <v>0</v>
      </c>
      <c r="O195" s="5">
        <f>RANK(Table1358918[[#This Row],[Total2]],Table1358918[Total2])</f>
        <v>11</v>
      </c>
    </row>
    <row r="196" spans="10:15">
      <c r="J196" s="3">
        <f>IF(COUNT(Table1358918[[#This Row],[Class]:[Column4]])&gt;1,MIN(Table1358918[[#This Row],[Class]:[Column2]]),0)</f>
        <v>0</v>
      </c>
      <c r="K196" s="17">
        <f>SUM(Table1358918[[#This Row],[Class]:[Column3]])-Table1358918[[#This Row],[Discard]]*0.9999</f>
        <v>0</v>
      </c>
      <c r="L196" s="2">
        <f>IF(Table1358918[[#This Row],[Total]]&lt;&gt;"",RANK(Table1358918[[#This Row],[Total]],Table1358918[Total]),"")</f>
        <v>11</v>
      </c>
      <c r="M196" s="38" t="str">
        <f>IF(Table1358918[[#This Row],[Name]]&gt;"",Table1358918[[#This Row],[Name]],"")</f>
        <v/>
      </c>
      <c r="N196">
        <f>SUM(Table1358918[[#This Row],[Class]:[Column3]])-Table1358918[[#This Row],[Discard]]</f>
        <v>0</v>
      </c>
      <c r="O196" s="5">
        <f>RANK(Table1358918[[#This Row],[Total2]],Table1358918[Total2])</f>
        <v>11</v>
      </c>
    </row>
    <row r="197" spans="10:15">
      <c r="J197" s="3">
        <f>IF(COUNT(Table1358918[[#This Row],[Class]:[Column4]])&gt;1,MIN(Table1358918[[#This Row],[Class]:[Column2]]),0)</f>
        <v>0</v>
      </c>
      <c r="K197" s="17">
        <f>SUM(Table1358918[[#This Row],[Class]:[Column3]])-Table1358918[[#This Row],[Discard]]*0.9999</f>
        <v>0</v>
      </c>
      <c r="L197" s="2">
        <f>IF(Table1358918[[#This Row],[Total]]&lt;&gt;"",RANK(Table1358918[[#This Row],[Total]],Table1358918[Total]),"")</f>
        <v>11</v>
      </c>
      <c r="M197" s="38" t="str">
        <f>IF(Table1358918[[#This Row],[Name]]&gt;"",Table1358918[[#This Row],[Name]],"")</f>
        <v/>
      </c>
      <c r="N197">
        <f>SUM(Table1358918[[#This Row],[Class]:[Column3]])-Table1358918[[#This Row],[Discard]]</f>
        <v>0</v>
      </c>
      <c r="O197" s="5">
        <f>RANK(Table1358918[[#This Row],[Total2]],Table1358918[Total2])</f>
        <v>11</v>
      </c>
    </row>
    <row r="198" spans="10:15">
      <c r="J198" s="3">
        <f>IF(COUNT(Table1358918[[#This Row],[Class]:[Column4]])&gt;1,MIN(Table1358918[[#This Row],[Class]:[Column2]]),0)</f>
        <v>0</v>
      </c>
      <c r="K198" s="17">
        <f>SUM(Table1358918[[#This Row],[Class]:[Column3]])-Table1358918[[#This Row],[Discard]]*0.9999</f>
        <v>0</v>
      </c>
      <c r="L198" s="2">
        <f>IF(Table1358918[[#This Row],[Total]]&lt;&gt;"",RANK(Table1358918[[#This Row],[Total]],Table1358918[Total]),"")</f>
        <v>11</v>
      </c>
      <c r="M198" s="38" t="str">
        <f>IF(Table1358918[[#This Row],[Name]]&gt;"",Table1358918[[#This Row],[Name]],"")</f>
        <v/>
      </c>
      <c r="N198">
        <f>SUM(Table1358918[[#This Row],[Class]:[Column3]])-Table1358918[[#This Row],[Discard]]</f>
        <v>0</v>
      </c>
      <c r="O198" s="5">
        <f>RANK(Table1358918[[#This Row],[Total2]],Table1358918[Total2])</f>
        <v>11</v>
      </c>
    </row>
    <row r="199" spans="10:15">
      <c r="J199" s="3">
        <f>IF(COUNT(Table1358918[[#This Row],[Class]:[Column4]])&gt;1,MIN(Table1358918[[#This Row],[Class]:[Column2]]),0)</f>
        <v>0</v>
      </c>
      <c r="K199" s="17">
        <f>SUM(Table1358918[[#This Row],[Class]:[Column3]])-Table1358918[[#This Row],[Discard]]*0.9999</f>
        <v>0</v>
      </c>
      <c r="L199" s="2">
        <f>IF(Table1358918[[#This Row],[Total]]&lt;&gt;"",RANK(Table1358918[[#This Row],[Total]],Table1358918[Total]),"")</f>
        <v>11</v>
      </c>
      <c r="M199" s="38" t="str">
        <f>IF(Table1358918[[#This Row],[Name]]&gt;"",Table1358918[[#This Row],[Name]],"")</f>
        <v/>
      </c>
      <c r="N199">
        <f>SUM(Table1358918[[#This Row],[Class]:[Column3]])-Table1358918[[#This Row],[Discard]]</f>
        <v>0</v>
      </c>
      <c r="O199" s="5">
        <f>RANK(Table1358918[[#This Row],[Total2]],Table1358918[Total2])</f>
        <v>11</v>
      </c>
    </row>
    <row r="200" spans="10:15">
      <c r="J200" s="3">
        <f>IF(COUNT(Table1358918[[#This Row],[Class]:[Column4]])&gt;1,MIN(Table1358918[[#This Row],[Class]:[Column2]]),0)</f>
        <v>0</v>
      </c>
      <c r="K200" s="17">
        <f>SUM(Table1358918[[#This Row],[Class]:[Column3]])-Table1358918[[#This Row],[Discard]]*0.9999</f>
        <v>0</v>
      </c>
      <c r="L200" s="2">
        <f>IF(Table1358918[[#This Row],[Total]]&lt;&gt;"",RANK(Table1358918[[#This Row],[Total]],Table1358918[Total]),"")</f>
        <v>11</v>
      </c>
      <c r="M200" s="38" t="str">
        <f>IF(Table1358918[[#This Row],[Name]]&gt;"",Table1358918[[#This Row],[Name]],"")</f>
        <v/>
      </c>
      <c r="N200">
        <f>SUM(Table1358918[[#This Row],[Class]:[Column3]])-Table1358918[[#This Row],[Discard]]</f>
        <v>0</v>
      </c>
      <c r="O200" s="5">
        <f>RANK(Table1358918[[#This Row],[Total2]],Table1358918[Total2])</f>
        <v>11</v>
      </c>
    </row>
    <row r="201" spans="10:15">
      <c r="J201" s="3">
        <f>IF(COUNT(Table1358918[[#This Row],[Class]:[Column4]])&gt;1,MIN(Table1358918[[#This Row],[Class]:[Column2]]),0)</f>
        <v>0</v>
      </c>
      <c r="K201" s="17">
        <f>SUM(Table1358918[[#This Row],[Class]:[Column3]])-Table1358918[[#This Row],[Discard]]*0.9999</f>
        <v>0</v>
      </c>
      <c r="L201" s="2">
        <f>IF(Table1358918[[#This Row],[Total]]&lt;&gt;"",RANK(Table1358918[[#This Row],[Total]],Table1358918[Total]),"")</f>
        <v>11</v>
      </c>
      <c r="M201" s="38" t="str">
        <f>IF(Table1358918[[#This Row],[Name]]&gt;"",Table1358918[[#This Row],[Name]],"")</f>
        <v/>
      </c>
      <c r="N201">
        <f>SUM(Table1358918[[#This Row],[Class]:[Column3]])-Table1358918[[#This Row],[Discard]]</f>
        <v>0</v>
      </c>
      <c r="O201" s="5">
        <f>RANK(Table1358918[[#This Row],[Total2]],Table1358918[Total2])</f>
        <v>11</v>
      </c>
    </row>
    <row r="202" spans="10:15">
      <c r="J202" s="3">
        <f>IF(COUNT(Table1358918[[#This Row],[Class]:[Column4]])&gt;1,MIN(Table1358918[[#This Row],[Class]:[Column2]]),0)</f>
        <v>0</v>
      </c>
      <c r="K202" s="17">
        <f>SUM(Table1358918[[#This Row],[Class]:[Column3]])-Table1358918[[#This Row],[Discard]]*0.9999</f>
        <v>0</v>
      </c>
      <c r="L202" s="2">
        <f>IF(Table1358918[[#This Row],[Total]]&lt;&gt;"",RANK(Table1358918[[#This Row],[Total]],Table1358918[Total]),"")</f>
        <v>11</v>
      </c>
      <c r="M202" s="38" t="str">
        <f>IF(Table1358918[[#This Row],[Name]]&gt;"",Table1358918[[#This Row],[Name]],"")</f>
        <v/>
      </c>
      <c r="N202">
        <f>SUM(Table1358918[[#This Row],[Class]:[Column3]])-Table1358918[[#This Row],[Discard]]</f>
        <v>0</v>
      </c>
      <c r="O202" s="5">
        <f>RANK(Table1358918[[#This Row],[Total2]],Table1358918[Total2])</f>
        <v>11</v>
      </c>
    </row>
    <row r="203" spans="10:15">
      <c r="J203" s="3">
        <f>IF(COUNT(Table1358918[[#This Row],[Class]:[Column4]])&gt;1,MIN(Table1358918[[#This Row],[Class]:[Column2]]),0)</f>
        <v>0</v>
      </c>
      <c r="K203" s="17">
        <f>SUM(Table1358918[[#This Row],[Class]:[Column3]])-Table1358918[[#This Row],[Discard]]*0.9999</f>
        <v>0</v>
      </c>
      <c r="L203" s="2">
        <f>IF(Table1358918[[#This Row],[Total]]&lt;&gt;"",RANK(Table1358918[[#This Row],[Total]],Table1358918[Total]),"")</f>
        <v>11</v>
      </c>
      <c r="M203" s="38" t="str">
        <f>IF(Table1358918[[#This Row],[Name]]&gt;"",Table1358918[[#This Row],[Name]],"")</f>
        <v/>
      </c>
      <c r="N203">
        <f>SUM(Table1358918[[#This Row],[Class]:[Column3]])-Table1358918[[#This Row],[Discard]]</f>
        <v>0</v>
      </c>
      <c r="O203" s="5">
        <f>RANK(Table1358918[[#This Row],[Total2]],Table1358918[Total2])</f>
        <v>11</v>
      </c>
    </row>
    <row r="204" spans="10:15">
      <c r="J204" s="3">
        <f>IF(COUNT(Table1358918[[#This Row],[Class]:[Column4]])&gt;1,MIN(Table1358918[[#This Row],[Class]:[Column2]]),0)</f>
        <v>0</v>
      </c>
      <c r="K204" s="17">
        <f>SUM(Table1358918[[#This Row],[Class]:[Column3]])-Table1358918[[#This Row],[Discard]]*0.9999</f>
        <v>0</v>
      </c>
      <c r="L204" s="2">
        <f>IF(Table1358918[[#This Row],[Total]]&lt;&gt;"",RANK(Table1358918[[#This Row],[Total]],Table1358918[Total]),"")</f>
        <v>11</v>
      </c>
      <c r="M204" s="38" t="str">
        <f>IF(Table1358918[[#This Row],[Name]]&gt;"",Table1358918[[#This Row],[Name]],"")</f>
        <v/>
      </c>
      <c r="N204">
        <f>SUM(Table1358918[[#This Row],[Class]:[Column3]])-Table1358918[[#This Row],[Discard]]</f>
        <v>0</v>
      </c>
      <c r="O204" s="5">
        <f>RANK(Table1358918[[#This Row],[Total2]],Table1358918[Total2])</f>
        <v>11</v>
      </c>
    </row>
    <row r="205" spans="10:15">
      <c r="J205" s="3">
        <f>IF(COUNT(Table1358918[[#This Row],[Class]:[Column4]])&gt;1,MIN(Table1358918[[#This Row],[Class]:[Column2]]),0)</f>
        <v>0</v>
      </c>
      <c r="K205" s="17">
        <f>SUM(Table1358918[[#This Row],[Class]:[Column3]])-Table1358918[[#This Row],[Discard]]*0.9999</f>
        <v>0</v>
      </c>
      <c r="L205" s="2">
        <f>IF(Table1358918[[#This Row],[Total]]&lt;&gt;"",RANK(Table1358918[[#This Row],[Total]],Table1358918[Total]),"")</f>
        <v>11</v>
      </c>
      <c r="M205" s="38" t="str">
        <f>IF(Table1358918[[#This Row],[Name]]&gt;"",Table1358918[[#This Row],[Name]],"")</f>
        <v/>
      </c>
      <c r="N205">
        <f>SUM(Table1358918[[#This Row],[Class]:[Column3]])-Table1358918[[#This Row],[Discard]]</f>
        <v>0</v>
      </c>
      <c r="O205" s="5">
        <f>RANK(Table1358918[[#This Row],[Total2]],Table1358918[Total2])</f>
        <v>11</v>
      </c>
    </row>
    <row r="206" spans="10:15">
      <c r="J206" s="3">
        <f>IF(COUNT(Table1358918[[#This Row],[Class]:[Column4]])&gt;1,MIN(Table1358918[[#This Row],[Class]:[Column2]]),0)</f>
        <v>0</v>
      </c>
      <c r="K206" s="17">
        <f>SUM(Table1358918[[#This Row],[Class]:[Column3]])-Table1358918[[#This Row],[Discard]]*0.9999</f>
        <v>0</v>
      </c>
      <c r="L206" s="2">
        <f>IF(Table1358918[[#This Row],[Total]]&lt;&gt;"",RANK(Table1358918[[#This Row],[Total]],Table1358918[Total]),"")</f>
        <v>11</v>
      </c>
      <c r="M206" s="38" t="str">
        <f>IF(Table1358918[[#This Row],[Name]]&gt;"",Table1358918[[#This Row],[Name]],"")</f>
        <v/>
      </c>
      <c r="N206">
        <f>SUM(Table1358918[[#This Row],[Class]:[Column3]])-Table1358918[[#This Row],[Discard]]</f>
        <v>0</v>
      </c>
      <c r="O206" s="5">
        <f>RANK(Table1358918[[#This Row],[Total2]],Table1358918[Total2])</f>
        <v>11</v>
      </c>
    </row>
    <row r="207" spans="10:15">
      <c r="J207" s="3">
        <f>IF(COUNT(Table1358918[[#This Row],[Class]:[Column4]])&gt;1,MIN(Table1358918[[#This Row],[Class]:[Column2]]),0)</f>
        <v>0</v>
      </c>
      <c r="K207" s="17">
        <f>SUM(Table1358918[[#This Row],[Class]:[Column3]])-Table1358918[[#This Row],[Discard]]*0.9999</f>
        <v>0</v>
      </c>
      <c r="L207" s="2">
        <f>IF(Table1358918[[#This Row],[Total]]&lt;&gt;"",RANK(Table1358918[[#This Row],[Total]],Table1358918[Total]),"")</f>
        <v>11</v>
      </c>
      <c r="M207" s="38" t="str">
        <f>IF(Table1358918[[#This Row],[Name]]&gt;"",Table1358918[[#This Row],[Name]],"")</f>
        <v/>
      </c>
      <c r="N207">
        <f>SUM(Table1358918[[#This Row],[Class]:[Column3]])-Table1358918[[#This Row],[Discard]]</f>
        <v>0</v>
      </c>
      <c r="O207" s="5">
        <f>RANK(Table1358918[[#This Row],[Total2]],Table1358918[Total2])</f>
        <v>11</v>
      </c>
    </row>
    <row r="208" spans="10:15">
      <c r="J208" s="3">
        <f>IF(COUNT(Table1358918[[#This Row],[Class]:[Column4]])&gt;1,MIN(Table1358918[[#This Row],[Class]:[Column2]]),0)</f>
        <v>0</v>
      </c>
      <c r="K208" s="17">
        <f>SUM(Table1358918[[#This Row],[Class]:[Column3]])-Table1358918[[#This Row],[Discard]]*0.9999</f>
        <v>0</v>
      </c>
      <c r="L208" s="2">
        <f>IF(Table1358918[[#This Row],[Total]]&lt;&gt;"",RANK(Table1358918[[#This Row],[Total]],Table1358918[Total]),"")</f>
        <v>11</v>
      </c>
      <c r="M208" s="38" t="str">
        <f>IF(Table1358918[[#This Row],[Name]]&gt;"",Table1358918[[#This Row],[Name]],"")</f>
        <v/>
      </c>
      <c r="N208">
        <f>SUM(Table1358918[[#This Row],[Class]:[Column3]])-Table1358918[[#This Row],[Discard]]</f>
        <v>0</v>
      </c>
      <c r="O208" s="5">
        <f>RANK(Table1358918[[#This Row],[Total2]],Table1358918[Total2])</f>
        <v>11</v>
      </c>
    </row>
    <row r="209" spans="10:15">
      <c r="J209" s="3">
        <f>IF(COUNT(Table1358918[[#This Row],[Class]:[Column4]])&gt;1,MIN(Table1358918[[#This Row],[Class]:[Column2]]),0)</f>
        <v>0</v>
      </c>
      <c r="K209" s="17">
        <f>SUM(Table1358918[[#This Row],[Class]:[Column3]])-Table1358918[[#This Row],[Discard]]*0.9999</f>
        <v>0</v>
      </c>
      <c r="L209" s="2">
        <f>IF(Table1358918[[#This Row],[Total]]&lt;&gt;"",RANK(Table1358918[[#This Row],[Total]],Table1358918[Total]),"")</f>
        <v>11</v>
      </c>
      <c r="M209" s="38" t="str">
        <f>IF(Table1358918[[#This Row],[Name]]&gt;"",Table1358918[[#This Row],[Name]],"")</f>
        <v/>
      </c>
      <c r="N209">
        <f>SUM(Table1358918[[#This Row],[Class]:[Column3]])-Table1358918[[#This Row],[Discard]]</f>
        <v>0</v>
      </c>
      <c r="O209" s="5">
        <f>RANK(Table1358918[[#This Row],[Total2]],Table1358918[Total2])</f>
        <v>11</v>
      </c>
    </row>
    <row r="210" spans="10:15">
      <c r="J210" s="3">
        <f>IF(COUNT(Table1358918[[#This Row],[Class]:[Column4]])&gt;1,MIN(Table1358918[[#This Row],[Class]:[Column2]]),0)</f>
        <v>0</v>
      </c>
      <c r="K210" s="17">
        <f>SUM(Table1358918[[#This Row],[Class]:[Column3]])-Table1358918[[#This Row],[Discard]]*0.9999</f>
        <v>0</v>
      </c>
      <c r="L210" s="2">
        <f>IF(Table1358918[[#This Row],[Total]]&lt;&gt;"",RANK(Table1358918[[#This Row],[Total]],Table1358918[Total]),"")</f>
        <v>11</v>
      </c>
      <c r="M210" s="38" t="str">
        <f>IF(Table1358918[[#This Row],[Name]]&gt;"",Table1358918[[#This Row],[Name]],"")</f>
        <v/>
      </c>
      <c r="N210">
        <f>SUM(Table1358918[[#This Row],[Class]:[Column3]])-Table1358918[[#This Row],[Discard]]</f>
        <v>0</v>
      </c>
      <c r="O210" s="5">
        <f>RANK(Table1358918[[#This Row],[Total2]],Table1358918[Total2])</f>
        <v>11</v>
      </c>
    </row>
    <row r="211" spans="10:15">
      <c r="J211" s="3">
        <f>IF(COUNT(Table1358918[[#This Row],[Class]:[Column4]])&gt;1,MIN(Table1358918[[#This Row],[Class]:[Column2]]),0)</f>
        <v>0</v>
      </c>
      <c r="K211" s="17">
        <f>SUM(Table1358918[[#This Row],[Class]:[Column3]])-Table1358918[[#This Row],[Discard]]*0.9999</f>
        <v>0</v>
      </c>
      <c r="L211" s="2">
        <f>IF(Table1358918[[#This Row],[Total]]&lt;&gt;"",RANK(Table1358918[[#This Row],[Total]],Table1358918[Total]),"")</f>
        <v>11</v>
      </c>
      <c r="M211" s="38" t="str">
        <f>IF(Table1358918[[#This Row],[Name]]&gt;"",Table1358918[[#This Row],[Name]],"")</f>
        <v/>
      </c>
      <c r="N211">
        <f>SUM(Table1358918[[#This Row],[Class]:[Column3]])-Table1358918[[#This Row],[Discard]]</f>
        <v>0</v>
      </c>
      <c r="O211" s="5">
        <f>RANK(Table1358918[[#This Row],[Total2]],Table1358918[Total2])</f>
        <v>11</v>
      </c>
    </row>
    <row r="212" spans="10:15">
      <c r="J212" s="3">
        <f>IF(COUNT(Table1358918[[#This Row],[Class]:[Column4]])&gt;1,MIN(Table1358918[[#This Row],[Class]:[Column2]]),0)</f>
        <v>0</v>
      </c>
      <c r="K212" s="17">
        <f>SUM(Table1358918[[#This Row],[Class]:[Column3]])-Table1358918[[#This Row],[Discard]]*0.9999</f>
        <v>0</v>
      </c>
      <c r="L212" s="2">
        <f>IF(Table1358918[[#This Row],[Total]]&lt;&gt;"",RANK(Table1358918[[#This Row],[Total]],Table1358918[Total]),"")</f>
        <v>11</v>
      </c>
      <c r="M212" s="38" t="str">
        <f>IF(Table1358918[[#This Row],[Name]]&gt;"",Table1358918[[#This Row],[Name]],"")</f>
        <v/>
      </c>
      <c r="N212">
        <f>SUM(Table1358918[[#This Row],[Class]:[Column3]])-Table1358918[[#This Row],[Discard]]</f>
        <v>0</v>
      </c>
      <c r="O212" s="5">
        <f>RANK(Table1358918[[#This Row],[Total2]],Table1358918[Total2])</f>
        <v>11</v>
      </c>
    </row>
    <row r="213" spans="10:15">
      <c r="J213" s="3">
        <f>IF(COUNT(Table1358918[[#This Row],[Class]:[Column4]])&gt;1,MIN(Table1358918[[#This Row],[Class]:[Column2]]),0)</f>
        <v>0</v>
      </c>
      <c r="K213" s="17">
        <f>SUM(Table1358918[[#This Row],[Class]:[Column3]])-Table1358918[[#This Row],[Discard]]*0.9999</f>
        <v>0</v>
      </c>
      <c r="L213" s="2">
        <f>IF(Table1358918[[#This Row],[Total]]&lt;&gt;"",RANK(Table1358918[[#This Row],[Total]],Table1358918[Total]),"")</f>
        <v>11</v>
      </c>
      <c r="M213" s="38" t="str">
        <f>IF(Table1358918[[#This Row],[Name]]&gt;"",Table1358918[[#This Row],[Name]],"")</f>
        <v/>
      </c>
      <c r="N213">
        <f>SUM(Table1358918[[#This Row],[Class]:[Column3]])-Table1358918[[#This Row],[Discard]]</f>
        <v>0</v>
      </c>
      <c r="O213" s="5">
        <f>RANK(Table1358918[[#This Row],[Total2]],Table1358918[Total2])</f>
        <v>11</v>
      </c>
    </row>
    <row r="214" spans="10:15">
      <c r="J214" s="3">
        <f>IF(COUNT(Table1358918[[#This Row],[Class]:[Column4]])&gt;1,MIN(Table1358918[[#This Row],[Class]:[Column2]]),0)</f>
        <v>0</v>
      </c>
      <c r="K214" s="17">
        <f>SUM(Table1358918[[#This Row],[Class]:[Column3]])-Table1358918[[#This Row],[Discard]]*0.9999</f>
        <v>0</v>
      </c>
      <c r="L214" s="2">
        <f>IF(Table1358918[[#This Row],[Total]]&lt;&gt;"",RANK(Table1358918[[#This Row],[Total]],Table1358918[Total]),"")</f>
        <v>11</v>
      </c>
      <c r="M214" s="38" t="str">
        <f>IF(Table1358918[[#This Row],[Name]]&gt;"",Table1358918[[#This Row],[Name]],"")</f>
        <v/>
      </c>
      <c r="N214">
        <f>SUM(Table1358918[[#This Row],[Class]:[Column3]])-Table1358918[[#This Row],[Discard]]</f>
        <v>0</v>
      </c>
      <c r="O214" s="5">
        <f>RANK(Table1358918[[#This Row],[Total2]],Table1358918[Total2])</f>
        <v>11</v>
      </c>
    </row>
    <row r="215" spans="10:15">
      <c r="J215" s="3">
        <f>IF(COUNT(Table1358918[[#This Row],[Class]:[Column4]])&gt;1,MIN(Table1358918[[#This Row],[Class]:[Column2]]),0)</f>
        <v>0</v>
      </c>
      <c r="K215" s="17">
        <f>SUM(Table1358918[[#This Row],[Class]:[Column3]])-Table1358918[[#This Row],[Discard]]*0.9999</f>
        <v>0</v>
      </c>
      <c r="L215" s="2">
        <f>IF(Table1358918[[#This Row],[Total]]&lt;&gt;"",RANK(Table1358918[[#This Row],[Total]],Table1358918[Total]),"")</f>
        <v>11</v>
      </c>
      <c r="M215" s="38" t="str">
        <f>IF(Table1358918[[#This Row],[Name]]&gt;"",Table1358918[[#This Row],[Name]],"")</f>
        <v/>
      </c>
      <c r="N215">
        <f>SUM(Table1358918[[#This Row],[Class]:[Column3]])-Table1358918[[#This Row],[Discard]]</f>
        <v>0</v>
      </c>
      <c r="O215" s="5">
        <f>RANK(Table1358918[[#This Row],[Total2]],Table1358918[Total2])</f>
        <v>11</v>
      </c>
    </row>
    <row r="216" spans="10:15">
      <c r="J216" s="3">
        <f>IF(COUNT(Table1358918[[#This Row],[Class]:[Column4]])&gt;1,MIN(Table1358918[[#This Row],[Class]:[Column2]]),0)</f>
        <v>0</v>
      </c>
      <c r="K216" s="17">
        <f>SUM(Table1358918[[#This Row],[Class]:[Column3]])-Table1358918[[#This Row],[Discard]]*0.9999</f>
        <v>0</v>
      </c>
      <c r="L216" s="2">
        <f>IF(Table1358918[[#This Row],[Total]]&lt;&gt;"",RANK(Table1358918[[#This Row],[Total]],Table1358918[Total]),"")</f>
        <v>11</v>
      </c>
      <c r="M216" s="38" t="str">
        <f>IF(Table1358918[[#This Row],[Name]]&gt;"",Table1358918[[#This Row],[Name]],"")</f>
        <v/>
      </c>
      <c r="N216">
        <f>SUM(Table1358918[[#This Row],[Class]:[Column3]])-Table1358918[[#This Row],[Discard]]</f>
        <v>0</v>
      </c>
      <c r="O216" s="5">
        <f>RANK(Table1358918[[#This Row],[Total2]],Table1358918[Total2])</f>
        <v>11</v>
      </c>
    </row>
    <row r="217" spans="10:15">
      <c r="J217" s="3">
        <f>IF(COUNT(Table1358918[[#This Row],[Class]:[Column4]])&gt;1,MIN(Table1358918[[#This Row],[Class]:[Column2]]),0)</f>
        <v>0</v>
      </c>
      <c r="K217" s="17">
        <f>SUM(Table1358918[[#This Row],[Class]:[Column3]])-Table1358918[[#This Row],[Discard]]*0.9999</f>
        <v>0</v>
      </c>
      <c r="L217" s="2">
        <f>IF(Table1358918[[#This Row],[Total]]&lt;&gt;"",RANK(Table1358918[[#This Row],[Total]],Table1358918[Total]),"")</f>
        <v>11</v>
      </c>
      <c r="M217" s="38" t="str">
        <f>IF(Table1358918[[#This Row],[Name]]&gt;"",Table1358918[[#This Row],[Name]],"")</f>
        <v/>
      </c>
      <c r="N217">
        <f>SUM(Table1358918[[#This Row],[Class]:[Column3]])-Table1358918[[#This Row],[Discard]]</f>
        <v>0</v>
      </c>
      <c r="O217" s="5">
        <f>RANK(Table1358918[[#This Row],[Total2]],Table1358918[Total2])</f>
        <v>11</v>
      </c>
    </row>
    <row r="218" spans="10:15">
      <c r="J218" s="3">
        <f>IF(COUNT(Table1358918[[#This Row],[Class]:[Column4]])&gt;1,MIN(Table1358918[[#This Row],[Class]:[Column2]]),0)</f>
        <v>0</v>
      </c>
      <c r="K218" s="17">
        <f>SUM(Table1358918[[#This Row],[Class]:[Column3]])-Table1358918[[#This Row],[Discard]]*0.9999</f>
        <v>0</v>
      </c>
      <c r="L218" s="2">
        <f>IF(Table1358918[[#This Row],[Total]]&lt;&gt;"",RANK(Table1358918[[#This Row],[Total]],Table1358918[Total]),"")</f>
        <v>11</v>
      </c>
      <c r="M218" s="38" t="str">
        <f>IF(Table1358918[[#This Row],[Name]]&gt;"",Table1358918[[#This Row],[Name]],"")</f>
        <v/>
      </c>
      <c r="N218">
        <f>SUM(Table1358918[[#This Row],[Class]:[Column3]])-Table1358918[[#This Row],[Discard]]</f>
        <v>0</v>
      </c>
      <c r="O218" s="5">
        <f>RANK(Table1358918[[#This Row],[Total2]],Table1358918[Total2])</f>
        <v>11</v>
      </c>
    </row>
    <row r="219" spans="10:15">
      <c r="J219" s="3">
        <f>IF(COUNT(Table1358918[[#This Row],[Class]:[Column4]])&gt;1,MIN(Table1358918[[#This Row],[Class]:[Column2]]),0)</f>
        <v>0</v>
      </c>
      <c r="K219" s="17">
        <f>SUM(Table1358918[[#This Row],[Class]:[Column3]])-Table1358918[[#This Row],[Discard]]*0.9999</f>
        <v>0</v>
      </c>
      <c r="L219" s="2">
        <f>IF(Table1358918[[#This Row],[Total]]&lt;&gt;"",RANK(Table1358918[[#This Row],[Total]],Table1358918[Total]),"")</f>
        <v>11</v>
      </c>
      <c r="M219" s="38" t="str">
        <f>IF(Table1358918[[#This Row],[Name]]&gt;"",Table1358918[[#This Row],[Name]],"")</f>
        <v/>
      </c>
      <c r="N219">
        <f>SUM(Table1358918[[#This Row],[Class]:[Column3]])-Table1358918[[#This Row],[Discard]]</f>
        <v>0</v>
      </c>
      <c r="O219" s="5">
        <f>RANK(Table1358918[[#This Row],[Total2]],Table1358918[Total2])</f>
        <v>11</v>
      </c>
    </row>
    <row r="220" spans="10:15">
      <c r="J220" s="3">
        <f>IF(COUNT(Table1358918[[#This Row],[Class]:[Column4]])&gt;1,MIN(Table1358918[[#This Row],[Class]:[Column2]]),0)</f>
        <v>0</v>
      </c>
      <c r="K220" s="17">
        <f>SUM(Table1358918[[#This Row],[Class]:[Column3]])-Table1358918[[#This Row],[Discard]]*0.9999</f>
        <v>0</v>
      </c>
      <c r="L220" s="2">
        <f>IF(Table1358918[[#This Row],[Total]]&lt;&gt;"",RANK(Table1358918[[#This Row],[Total]],Table1358918[Total]),"")</f>
        <v>11</v>
      </c>
      <c r="M220" s="38" t="str">
        <f>IF(Table1358918[[#This Row],[Name]]&gt;"",Table1358918[[#This Row],[Name]],"")</f>
        <v/>
      </c>
      <c r="N220">
        <f>SUM(Table1358918[[#This Row],[Class]:[Column3]])-Table1358918[[#This Row],[Discard]]</f>
        <v>0</v>
      </c>
      <c r="O220" s="5">
        <f>RANK(Table1358918[[#This Row],[Total2]],Table1358918[Total2])</f>
        <v>11</v>
      </c>
    </row>
    <row r="221" spans="10:15">
      <c r="J221" s="3">
        <f>IF(COUNT(Table1358918[[#This Row],[Class]:[Column4]])&gt;1,MIN(Table1358918[[#This Row],[Class]:[Column2]]),0)</f>
        <v>0</v>
      </c>
      <c r="K221" s="17">
        <f>SUM(Table1358918[[#This Row],[Class]:[Column3]])-Table1358918[[#This Row],[Discard]]*0.9999</f>
        <v>0</v>
      </c>
      <c r="L221" s="2">
        <f>IF(Table1358918[[#This Row],[Total]]&lt;&gt;"",RANK(Table1358918[[#This Row],[Total]],Table1358918[Total]),"")</f>
        <v>11</v>
      </c>
      <c r="M221" s="38" t="str">
        <f>IF(Table1358918[[#This Row],[Name]]&gt;"",Table1358918[[#This Row],[Name]],"")</f>
        <v/>
      </c>
      <c r="N221">
        <f>SUM(Table1358918[[#This Row],[Class]:[Column3]])-Table1358918[[#This Row],[Discard]]</f>
        <v>0</v>
      </c>
      <c r="O221" s="5">
        <f>RANK(Table1358918[[#This Row],[Total2]],Table1358918[Total2])</f>
        <v>11</v>
      </c>
    </row>
    <row r="222" spans="10:15">
      <c r="J222" s="3">
        <f>IF(COUNT(Table1358918[[#This Row],[Class]:[Column4]])&gt;1,MIN(Table1358918[[#This Row],[Class]:[Column2]]),0)</f>
        <v>0</v>
      </c>
      <c r="K222" s="17">
        <f>SUM(Table1358918[[#This Row],[Class]:[Column3]])-Table1358918[[#This Row],[Discard]]*0.9999</f>
        <v>0</v>
      </c>
      <c r="L222" s="2">
        <f>IF(Table1358918[[#This Row],[Total]]&lt;&gt;"",RANK(Table1358918[[#This Row],[Total]],Table1358918[Total]),"")</f>
        <v>11</v>
      </c>
      <c r="M222" s="38" t="str">
        <f>IF(Table1358918[[#This Row],[Name]]&gt;"",Table1358918[[#This Row],[Name]],"")</f>
        <v/>
      </c>
      <c r="N222">
        <f>SUM(Table1358918[[#This Row],[Class]:[Column3]])-Table1358918[[#This Row],[Discard]]</f>
        <v>0</v>
      </c>
      <c r="O222" s="5">
        <f>RANK(Table1358918[[#This Row],[Total2]],Table1358918[Total2])</f>
        <v>11</v>
      </c>
    </row>
    <row r="223" spans="10:15">
      <c r="J223" s="3">
        <f>IF(COUNT(Table1358918[[#This Row],[Class]:[Column4]])&gt;1,MIN(Table1358918[[#This Row],[Class]:[Column2]]),0)</f>
        <v>0</v>
      </c>
      <c r="K223" s="17">
        <f>SUM(Table1358918[[#This Row],[Class]:[Column3]])-Table1358918[[#This Row],[Discard]]*0.9999</f>
        <v>0</v>
      </c>
      <c r="L223" s="2">
        <f>IF(Table1358918[[#This Row],[Total]]&lt;&gt;"",RANK(Table1358918[[#This Row],[Total]],Table1358918[Total]),"")</f>
        <v>11</v>
      </c>
      <c r="M223" s="38" t="str">
        <f>IF(Table1358918[[#This Row],[Name]]&gt;"",Table1358918[[#This Row],[Name]],"")</f>
        <v/>
      </c>
      <c r="N223">
        <f>SUM(Table1358918[[#This Row],[Class]:[Column3]])-Table1358918[[#This Row],[Discard]]</f>
        <v>0</v>
      </c>
      <c r="O223" s="5">
        <f>RANK(Table1358918[[#This Row],[Total2]],Table1358918[Total2])</f>
        <v>11</v>
      </c>
    </row>
    <row r="224" spans="10:15">
      <c r="J224" s="3">
        <f>IF(COUNT(Table1358918[[#This Row],[Class]:[Column4]])&gt;1,MIN(Table1358918[[#This Row],[Class]:[Column2]]),0)</f>
        <v>0</v>
      </c>
      <c r="K224" s="17">
        <f>SUM(Table1358918[[#This Row],[Class]:[Column3]])-Table1358918[[#This Row],[Discard]]*0.9999</f>
        <v>0</v>
      </c>
      <c r="L224" s="2">
        <f>IF(Table1358918[[#This Row],[Total]]&lt;&gt;"",RANK(Table1358918[[#This Row],[Total]],Table1358918[Total]),"")</f>
        <v>11</v>
      </c>
      <c r="M224" s="38" t="str">
        <f>IF(Table1358918[[#This Row],[Name]]&gt;"",Table1358918[[#This Row],[Name]],"")</f>
        <v/>
      </c>
      <c r="N224">
        <f>SUM(Table1358918[[#This Row],[Class]:[Column3]])-Table1358918[[#This Row],[Discard]]</f>
        <v>0</v>
      </c>
      <c r="O224" s="5">
        <f>RANK(Table1358918[[#This Row],[Total2]],Table1358918[Total2])</f>
        <v>11</v>
      </c>
    </row>
    <row r="225" spans="10:15">
      <c r="J225" s="3">
        <f>IF(COUNT(Table1358918[[#This Row],[Class]:[Column4]])&gt;1,MIN(Table1358918[[#This Row],[Class]:[Column2]]),0)</f>
        <v>0</v>
      </c>
      <c r="K225" s="17">
        <f>SUM(Table1358918[[#This Row],[Class]:[Column3]])-Table1358918[[#This Row],[Discard]]*0.9999</f>
        <v>0</v>
      </c>
      <c r="L225" s="2">
        <f>IF(Table1358918[[#This Row],[Total]]&lt;&gt;"",RANK(Table1358918[[#This Row],[Total]],Table1358918[Total]),"")</f>
        <v>11</v>
      </c>
      <c r="M225" s="38" t="str">
        <f>IF(Table1358918[[#This Row],[Name]]&gt;"",Table1358918[[#This Row],[Name]],"")</f>
        <v/>
      </c>
      <c r="N225">
        <f>SUM(Table1358918[[#This Row],[Class]:[Column3]])-Table1358918[[#This Row],[Discard]]</f>
        <v>0</v>
      </c>
      <c r="O225" s="5">
        <f>RANK(Table1358918[[#This Row],[Total2]],Table1358918[Total2])</f>
        <v>11</v>
      </c>
    </row>
    <row r="226" spans="10:15">
      <c r="J226" s="3">
        <f>IF(COUNT(Table1358918[[#This Row],[Class]:[Column4]])&gt;1,MIN(Table1358918[[#This Row],[Class]:[Column2]]),0)</f>
        <v>0</v>
      </c>
      <c r="K226" s="17">
        <f>SUM(Table1358918[[#This Row],[Class]:[Column3]])-Table1358918[[#This Row],[Discard]]*0.9999</f>
        <v>0</v>
      </c>
      <c r="L226" s="2">
        <f>IF(Table1358918[[#This Row],[Total]]&lt;&gt;"",RANK(Table1358918[[#This Row],[Total]],Table1358918[Total]),"")</f>
        <v>11</v>
      </c>
      <c r="M226" s="38" t="str">
        <f>IF(Table1358918[[#This Row],[Name]]&gt;"",Table1358918[[#This Row],[Name]],"")</f>
        <v/>
      </c>
      <c r="N226">
        <f>SUM(Table1358918[[#This Row],[Class]:[Column3]])-Table1358918[[#This Row],[Discard]]</f>
        <v>0</v>
      </c>
      <c r="O226" s="5">
        <f>RANK(Table1358918[[#This Row],[Total2]],Table1358918[Total2])</f>
        <v>11</v>
      </c>
    </row>
    <row r="227" spans="10:15">
      <c r="J227" s="3">
        <f>IF(COUNT(Table1358918[[#This Row],[Class]:[Column4]])&gt;1,MIN(Table1358918[[#This Row],[Class]:[Column2]]),0)</f>
        <v>0</v>
      </c>
      <c r="K227" s="17">
        <f>SUM(Table1358918[[#This Row],[Class]:[Column3]])-Table1358918[[#This Row],[Discard]]*0.9999</f>
        <v>0</v>
      </c>
      <c r="L227" s="2">
        <f>IF(Table1358918[[#This Row],[Total]]&lt;&gt;"",RANK(Table1358918[[#This Row],[Total]],Table1358918[Total]),"")</f>
        <v>11</v>
      </c>
      <c r="M227" s="38" t="str">
        <f>IF(Table1358918[[#This Row],[Name]]&gt;"",Table1358918[[#This Row],[Name]],"")</f>
        <v/>
      </c>
      <c r="N227">
        <f>SUM(Table1358918[[#This Row],[Class]:[Column3]])-Table1358918[[#This Row],[Discard]]</f>
        <v>0</v>
      </c>
      <c r="O227" s="5">
        <f>RANK(Table1358918[[#This Row],[Total2]],Table1358918[Total2])</f>
        <v>11</v>
      </c>
    </row>
    <row r="228" spans="10:15">
      <c r="J228" s="3">
        <f>IF(COUNT(Table1358918[[#This Row],[Class]:[Column4]])&gt;1,MIN(Table1358918[[#This Row],[Class]:[Column2]]),0)</f>
        <v>0</v>
      </c>
      <c r="K228" s="17">
        <f>SUM(Table1358918[[#This Row],[Class]:[Column3]])-Table1358918[[#This Row],[Discard]]*0.9999</f>
        <v>0</v>
      </c>
      <c r="L228" s="2">
        <f>IF(Table1358918[[#This Row],[Total]]&lt;&gt;"",RANK(Table1358918[[#This Row],[Total]],Table1358918[Total]),"")</f>
        <v>11</v>
      </c>
      <c r="M228" s="38" t="str">
        <f>IF(Table1358918[[#This Row],[Name]]&gt;"",Table1358918[[#This Row],[Name]],"")</f>
        <v/>
      </c>
      <c r="N228">
        <f>SUM(Table1358918[[#This Row],[Class]:[Column3]])-Table1358918[[#This Row],[Discard]]</f>
        <v>0</v>
      </c>
      <c r="O228" s="5">
        <f>RANK(Table1358918[[#This Row],[Total2]],Table1358918[Total2])</f>
        <v>11</v>
      </c>
    </row>
    <row r="229" spans="10:15">
      <c r="J229" s="3">
        <f>IF(COUNT(Table1358918[[#This Row],[Class]:[Column4]])&gt;1,MIN(Table1358918[[#This Row],[Class]:[Column2]]),0)</f>
        <v>0</v>
      </c>
      <c r="K229" s="17">
        <f>SUM(Table1358918[[#This Row],[Class]:[Column3]])-Table1358918[[#This Row],[Discard]]*0.9999</f>
        <v>0</v>
      </c>
      <c r="L229" s="2">
        <f>IF(Table1358918[[#This Row],[Total]]&lt;&gt;"",RANK(Table1358918[[#This Row],[Total]],Table1358918[Total]),"")</f>
        <v>11</v>
      </c>
      <c r="M229" s="38" t="str">
        <f>IF(Table1358918[[#This Row],[Name]]&gt;"",Table1358918[[#This Row],[Name]],"")</f>
        <v/>
      </c>
      <c r="N229">
        <f>SUM(Table1358918[[#This Row],[Class]:[Column3]])-Table1358918[[#This Row],[Discard]]</f>
        <v>0</v>
      </c>
      <c r="O229" s="5">
        <f>RANK(Table1358918[[#This Row],[Total2]],Table1358918[Total2])</f>
        <v>11</v>
      </c>
    </row>
    <row r="230" spans="1:15">
      <c r="A230" s="11"/>
      <c r="B230" s="10"/>
      <c r="C230" s="10"/>
      <c r="D230" s="10"/>
      <c r="E230" s="10"/>
      <c r="F230" s="10"/>
      <c r="G230" s="10"/>
      <c r="H230" s="10"/>
      <c r="I230" s="10"/>
      <c r="J230" s="42">
        <f>IF(COUNT(Table1358918[[#This Row],[Class]:[Column4]])&gt;1,MIN(Table1358918[[#This Row],[Class]:[Column2]]),0)</f>
        <v>0</v>
      </c>
      <c r="K230" s="17">
        <f>SUM(Table1358918[[#This Row],[Class]:[Column3]])-Table1358918[[#This Row],[Discard]]*0.9999</f>
        <v>0</v>
      </c>
      <c r="L230" s="10">
        <f>IF(Table1358918[[#This Row],[Total]]&lt;&gt;"",RANK(Table1358918[[#This Row],[Total]],Table1358918[Total]),"")</f>
        <v>11</v>
      </c>
      <c r="M230" s="38" t="str">
        <f>IF(Table1358918[[#This Row],[Name]]&gt;"",Table1358918[[#This Row],[Name]],"")</f>
        <v/>
      </c>
      <c r="N230">
        <f>SUM(Table1358918[[#This Row],[Class]:[Column3]])-Table1358918[[#This Row],[Discard]]</f>
        <v>0</v>
      </c>
      <c r="O230" s="5">
        <f>RANK(Table1358918[[#This Row],[Total2]],Table1358918[Total2])</f>
        <v>11</v>
      </c>
    </row>
  </sheetData>
  <mergeCells count="1">
    <mergeCell ref="E1:G1"/>
  </mergeCells>
  <conditionalFormatting sqref="A1:E1 H1:XFD1 $A2:$XFD3 B4:B8 D4:XFD7 A8 C8:XFD8 $A9:$XFD1048576">
    <cfRule type="containsErrors" dxfId="16" priority="1">
      <formula>ISERROR(A1)</formula>
    </cfRule>
  </conditionalFormatting>
  <pageMargins left="0.75" right="0.75" top="1" bottom="1" header="0.5" footer="0.5"/>
  <pageSetup paperSize="9" scale="63" orientation="portrait"/>
  <headerFooter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  <pageSetUpPr fitToPage="1"/>
  </sheetPr>
  <dimension ref="A1:O230"/>
  <sheetViews>
    <sheetView tabSelected="1" workbookViewId="0">
      <selection activeCell="A1" sqref="A1"/>
    </sheetView>
  </sheetViews>
  <sheetFormatPr defaultColWidth="9" defaultRowHeight="15.6"/>
  <cols>
    <col min="1" max="1" width="25.5" customWidth="1"/>
    <col min="2" max="2" width="12.1666666666667" style="2" customWidth="1"/>
    <col min="3" max="7" width="8.5" style="2" customWidth="1"/>
    <col min="8" max="9" width="8.5" style="2" hidden="1" customWidth="1"/>
    <col min="10" max="10" width="8.5" style="3" customWidth="1"/>
    <col min="11" max="11" width="10.8333333333333" style="4"/>
    <col min="12" max="12" width="10.8333333333333" style="2"/>
    <col min="13" max="13" width="17.3333333333333" style="5" customWidth="1"/>
    <col min="14" max="15" width="9" hidden="1" customWidth="1"/>
  </cols>
  <sheetData>
    <row r="1" s="1" customFormat="1" ht="28.8" spans="1:13">
      <c r="A1" s="1" t="s">
        <v>323</v>
      </c>
      <c r="B1" s="6"/>
      <c r="C1" s="6"/>
      <c r="D1" s="6"/>
      <c r="E1" s="32">
        <f ca="1">TODAY()</f>
        <v>43362</v>
      </c>
      <c r="F1" s="6"/>
      <c r="G1" s="6"/>
      <c r="H1" s="6"/>
      <c r="I1" s="6"/>
      <c r="J1" s="13"/>
      <c r="K1" s="14"/>
      <c r="L1" s="6"/>
      <c r="M1" s="15"/>
    </row>
    <row r="3" s="2" customFormat="1" spans="1:15">
      <c r="A3" s="2" t="s">
        <v>1</v>
      </c>
      <c r="B3" s="2" t="s">
        <v>73</v>
      </c>
      <c r="C3" s="2" t="s">
        <v>74</v>
      </c>
      <c r="D3" s="2" t="s">
        <v>89</v>
      </c>
      <c r="E3" s="2" t="s">
        <v>76</v>
      </c>
      <c r="F3" s="2" t="s">
        <v>77</v>
      </c>
      <c r="G3" s="2" t="s">
        <v>15</v>
      </c>
      <c r="H3" s="2" t="s">
        <v>78</v>
      </c>
      <c r="I3" s="2" t="s">
        <v>14</v>
      </c>
      <c r="J3" s="3" t="s">
        <v>79</v>
      </c>
      <c r="K3" s="4" t="s">
        <v>9</v>
      </c>
      <c r="L3" s="2" t="s">
        <v>11</v>
      </c>
      <c r="M3" s="16" t="s">
        <v>10</v>
      </c>
      <c r="N3" s="2" t="s">
        <v>80</v>
      </c>
      <c r="O3" s="2" t="s">
        <v>81</v>
      </c>
    </row>
    <row r="4" spans="1:15">
      <c r="A4" s="33" t="s">
        <v>324</v>
      </c>
      <c r="B4" s="34" t="s">
        <v>221</v>
      </c>
      <c r="C4" s="34">
        <v>500</v>
      </c>
      <c r="D4" s="34">
        <v>440</v>
      </c>
      <c r="E4" s="34">
        <v>415</v>
      </c>
      <c r="F4" s="34">
        <v>440</v>
      </c>
      <c r="G4" s="34"/>
      <c r="J4" s="3">
        <f>IF(COUNT(Table134[[#This Row],[Class]:[Column4]])&gt;1,MIN(Table134[[#This Row],[Class]:[Column2]]),0)</f>
        <v>415</v>
      </c>
      <c r="K4" s="17">
        <f>IF(SUM(Table134[[#This Row],[Class]:[Column4]])-Table134[[#This Row],[Discard]]+Table134[[#This Row],[Discard]]/100000&gt;0,SUM(Table134[[#This Row],[Class]:[Column4]])-Table134[[#This Row],[Discard]]*0.9999,"")</f>
        <v>1380.0415</v>
      </c>
      <c r="L4" s="2">
        <f>IF(Table134[[#This Row],[Total]]&lt;&gt;"",RANK(Table134[[#This Row],[Total]],Table134[Total]),"")</f>
        <v>3</v>
      </c>
      <c r="M4" s="5" t="str">
        <f>IF(Table134[[#This Row],[Name]]&lt;&gt;"",Table134[[#This Row],[Name]],"")</f>
        <v>Scott McGowan</v>
      </c>
      <c r="N4">
        <f>SUM(Table134[[#This Row],[Class]:[Column3]])-Table134[[#This Row],[Discard]]</f>
        <v>1380</v>
      </c>
      <c r="O4" s="5">
        <f>RANK(Table134[[#This Row],[Total2]],Table134[Total2])</f>
        <v>3</v>
      </c>
    </row>
    <row r="5" spans="1:15">
      <c r="A5" s="33" t="s">
        <v>325</v>
      </c>
      <c r="B5" s="34" t="s">
        <v>89</v>
      </c>
      <c r="C5" s="34">
        <v>0</v>
      </c>
      <c r="D5" s="34">
        <v>500</v>
      </c>
      <c r="E5" s="34">
        <v>415</v>
      </c>
      <c r="F5" s="34">
        <v>415</v>
      </c>
      <c r="G5" s="34"/>
      <c r="J5" s="3">
        <f>IF(COUNT(Table134[[#This Row],[Class]:[Column4]])&gt;1,MIN(Table134[[#This Row],[Class]:[Column2]]),0)</f>
        <v>0</v>
      </c>
      <c r="K5" s="17">
        <f>IF(SUM(Table134[[#This Row],[Class]:[Column4]])-Table134[[#This Row],[Discard]]+Table134[[#This Row],[Discard]]/100000&gt;0,SUM(Table134[[#This Row],[Class]:[Column4]])-Table134[[#This Row],[Discard]],"")</f>
        <v>1330</v>
      </c>
      <c r="L5" s="2">
        <f>IF(Table134[[#This Row],[Total]]&lt;&gt;"",RANK(Table134[[#This Row],[Total]],Table134[Total]),"")</f>
        <v>5</v>
      </c>
      <c r="M5" s="5" t="str">
        <f>IF(Table134[[#This Row],[Name]]&lt;&gt;"",Table134[[#This Row],[Name]],"")</f>
        <v>Kevin O'Keeffe</v>
      </c>
      <c r="N5">
        <f>SUM(Table134[[#This Row],[Class]:[Column3]])-Table134[[#This Row],[Discard]]</f>
        <v>1330</v>
      </c>
      <c r="O5" s="5">
        <f>RANK(Table134[[#This Row],[Total2]],Table134[Total2])</f>
        <v>5</v>
      </c>
    </row>
    <row r="6" spans="1:15">
      <c r="A6" s="33" t="s">
        <v>238</v>
      </c>
      <c r="B6" s="34" t="s">
        <v>84</v>
      </c>
      <c r="C6" s="34">
        <v>430</v>
      </c>
      <c r="D6" s="34">
        <v>480</v>
      </c>
      <c r="E6" s="34">
        <v>393</v>
      </c>
      <c r="F6" s="34">
        <v>388</v>
      </c>
      <c r="G6" s="34"/>
      <c r="J6" s="3">
        <f>IF(COUNT(Table134[[#This Row],[Class]:[Column4]])&gt;1,MIN(Table134[[#This Row],[Class]:[Column2]]),0)</f>
        <v>388</v>
      </c>
      <c r="K6" s="17">
        <f>IF(SUM(Table134[[#This Row],[Class]:[Column4]])-Table134[[#This Row],[Discard]]+Table134[[#This Row],[Discard]]/100000&gt;0,SUM(Table134[[#This Row],[Class]:[Column4]])-Table134[[#This Row],[Discard]]*0.9999,"")</f>
        <v>1303.0388</v>
      </c>
      <c r="L6" s="2">
        <f>IF(Table134[[#This Row],[Total]]&lt;&gt;"",RANK(Table134[[#This Row],[Total]],Table134[Total]),"")</f>
        <v>6</v>
      </c>
      <c r="M6" s="5" t="str">
        <f>IF(Table134[[#This Row],[Name]]&lt;&gt;"",Table134[[#This Row],[Name]],"")</f>
        <v>Thuy Linh Cashman</v>
      </c>
      <c r="N6">
        <f>SUM(Table134[[#This Row],[Class]:[Column3]])-Table134[[#This Row],[Discard]]</f>
        <v>1303</v>
      </c>
      <c r="O6" s="5">
        <f>RANK(Table134[[#This Row],[Total2]],Table134[Total2])</f>
        <v>6</v>
      </c>
    </row>
    <row r="7" spans="1:15">
      <c r="A7" s="33" t="s">
        <v>83</v>
      </c>
      <c r="B7" s="34" t="s">
        <v>84</v>
      </c>
      <c r="C7" s="34">
        <v>388</v>
      </c>
      <c r="D7" s="34">
        <v>460</v>
      </c>
      <c r="E7" s="34">
        <v>450</v>
      </c>
      <c r="F7" s="34">
        <v>500</v>
      </c>
      <c r="G7" s="34"/>
      <c r="J7" s="3">
        <f>IF(COUNT(Table134[[#This Row],[Class]:[Column4]])&gt;1,MIN(Table134[[#This Row],[Class]:[Column2]]),0)</f>
        <v>388</v>
      </c>
      <c r="K7" s="17">
        <f>IF(SUM(Table134[[#This Row],[Class]:[Column4]])-Table134[[#This Row],[Discard]]+Table134[[#This Row],[Discard]]/100000&gt;0,SUM(Table134[[#This Row],[Class]:[Column4]])-Table134[[#This Row],[Discard]]*0.9999,"")</f>
        <v>1410.0388</v>
      </c>
      <c r="L7" s="2">
        <f>IF(Table134[[#This Row],[Total]]&lt;&gt;"",RANK(Table134[[#This Row],[Total]],Table134[Total]),"")</f>
        <v>1</v>
      </c>
      <c r="M7" s="5" t="str">
        <f>IF(Table134[[#This Row],[Name]]&lt;&gt;"",Table134[[#This Row],[Name]],"")</f>
        <v>Ciaran O'Donoghue</v>
      </c>
      <c r="N7">
        <f>SUM(Table134[[#This Row],[Class]:[Column3]])-Table134[[#This Row],[Discard]]</f>
        <v>1410</v>
      </c>
      <c r="O7" s="5">
        <f>RANK(Table134[[#This Row],[Total2]],Table134[Total2])</f>
        <v>1</v>
      </c>
    </row>
    <row r="8" spans="1:15">
      <c r="A8" s="33" t="s">
        <v>326</v>
      </c>
      <c r="B8" s="34" t="s">
        <v>89</v>
      </c>
      <c r="C8" s="34">
        <v>0</v>
      </c>
      <c r="D8" s="34">
        <v>410</v>
      </c>
      <c r="E8" s="34">
        <v>500</v>
      </c>
      <c r="F8" s="34">
        <v>480</v>
      </c>
      <c r="G8" s="34"/>
      <c r="J8" s="3">
        <f>IF(COUNT(Table134[[#This Row],[Class]:[Column4]])&gt;1,MIN(Table134[[#This Row],[Class]:[Column2]]),0)</f>
        <v>0</v>
      </c>
      <c r="K8" s="17">
        <f>IF(SUM(Table134[[#This Row],[Class]:[Column4]])-Table134[[#This Row],[Discard]]+Table134[[#This Row],[Discard]]/100000&gt;0,SUM(Table134[[#This Row],[Class]:[Column4]])-Table134[[#This Row],[Discard]],"")</f>
        <v>1390</v>
      </c>
      <c r="L8" s="2">
        <f>IF(Table134[[#This Row],[Total]]&lt;&gt;"",RANK(Table134[[#This Row],[Total]],Table134[Total]),"")</f>
        <v>2</v>
      </c>
      <c r="M8" s="5" t="str">
        <f>IF(Table134[[#This Row],[Name]]&lt;&gt;"",Table134[[#This Row],[Name]],"")</f>
        <v>Daniel Mozberger</v>
      </c>
      <c r="N8">
        <f>SUM(Table134[[#This Row],[Class]:[Column3]])-Table134[[#This Row],[Discard]]</f>
        <v>1390</v>
      </c>
      <c r="O8" s="5">
        <f>RANK(Table134[[#This Row],[Total2]],Table134[Total2])</f>
        <v>2</v>
      </c>
    </row>
    <row r="9" spans="1:15">
      <c r="A9" s="33" t="s">
        <v>327</v>
      </c>
      <c r="B9" s="34" t="s">
        <v>84</v>
      </c>
      <c r="C9" s="34">
        <v>440</v>
      </c>
      <c r="D9" s="34">
        <v>410</v>
      </c>
      <c r="E9" s="34">
        <v>450</v>
      </c>
      <c r="F9" s="34">
        <v>460</v>
      </c>
      <c r="G9" s="34"/>
      <c r="J9" s="3">
        <f>IF(COUNT(Table134[[#This Row],[Class]:[Column4]])&gt;1,MIN(Table134[[#This Row],[Class]:[Column2]]),0)</f>
        <v>410</v>
      </c>
      <c r="K9" s="17">
        <f>IF(SUM(Table134[[#This Row],[Class]:[Column4]])-Table134[[#This Row],[Discard]]+Table134[[#This Row],[Discard]]/100000&gt;0,SUM(Table134[[#This Row],[Class]:[Column4]])-Table134[[#This Row],[Discard]]*0.9999,"")</f>
        <v>1350.041</v>
      </c>
      <c r="L9" s="2">
        <f>IF(Table134[[#This Row],[Total]]&lt;&gt;"",RANK(Table134[[#This Row],[Total]],Table134[Total]),"")</f>
        <v>4</v>
      </c>
      <c r="M9" s="5" t="str">
        <f>IF(Table134[[#This Row],[Name]]&lt;&gt;"",Table134[[#This Row],[Name]],"")</f>
        <v>Shane O'Connor</v>
      </c>
      <c r="N9">
        <f>SUM(Table134[[#This Row],[Class]:[Column3]])-Table134[[#This Row],[Discard]]</f>
        <v>1350</v>
      </c>
      <c r="O9" s="5">
        <f>RANK(Table134[[#This Row],[Total2]],Table134[Total2])</f>
        <v>4</v>
      </c>
    </row>
    <row r="10" spans="1:15">
      <c r="A10" s="33" t="s">
        <v>328</v>
      </c>
      <c r="B10" s="34" t="s">
        <v>221</v>
      </c>
      <c r="C10" s="34">
        <v>460</v>
      </c>
      <c r="D10" s="34">
        <v>410</v>
      </c>
      <c r="E10" s="34">
        <v>415</v>
      </c>
      <c r="F10" s="34">
        <v>415</v>
      </c>
      <c r="G10" s="34"/>
      <c r="J10" s="3">
        <f>IF(COUNT(Table134[[#This Row],[Class]:[Column4]])&gt;1,MIN(Table134[[#This Row],[Class]:[Column2]]),0)</f>
        <v>410</v>
      </c>
      <c r="K10" s="17">
        <f>IF(SUM(Table134[[#This Row],[Class]:[Column4]])-Table134[[#This Row],[Discard]]+Table134[[#This Row],[Discard]]/100000&gt;0,SUM(Table134[[#This Row],[Class]:[Column4]])-Table134[[#This Row],[Discard]]*0.9999,"")</f>
        <v>1290.041</v>
      </c>
      <c r="L10" s="2">
        <f>IF(Table134[[#This Row],[Total]]&lt;&gt;"",RANK(Table134[[#This Row],[Total]],Table134[Total]),"")</f>
        <v>7</v>
      </c>
      <c r="M10" s="5" t="str">
        <f>IF(Table134[[#This Row],[Name]]&lt;&gt;"",Table134[[#This Row],[Name]],"")</f>
        <v>Philip Shaw</v>
      </c>
      <c r="N10">
        <f>SUM(Table134[[#This Row],[Class]:[Column3]])-Table134[[#This Row],[Discard]]</f>
        <v>1290</v>
      </c>
      <c r="O10" s="5">
        <f>RANK(Table134[[#This Row],[Total2]],Table134[Total2])</f>
        <v>7</v>
      </c>
    </row>
    <row r="11" spans="1:15">
      <c r="A11" s="33" t="s">
        <v>85</v>
      </c>
      <c r="B11" s="34" t="s">
        <v>84</v>
      </c>
      <c r="C11" s="34">
        <v>480</v>
      </c>
      <c r="D11" s="34">
        <v>0</v>
      </c>
      <c r="E11" s="34">
        <v>393</v>
      </c>
      <c r="F11" s="34">
        <v>358</v>
      </c>
      <c r="G11" s="34"/>
      <c r="J11" s="3">
        <f>IF(COUNT(Table134[[#This Row],[Class]:[Column4]])&gt;1,MIN(Table134[[#This Row],[Class]:[Column2]]),0)</f>
        <v>0</v>
      </c>
      <c r="K11" s="17">
        <f>IF(SUM(Table134[[#This Row],[Class]:[Column4]])-Table134[[#This Row],[Discard]]+Table134[[#This Row],[Discard]]/100000&gt;0,SUM(Table134[[#This Row],[Class]:[Column4]])-Table134[[#This Row],[Discard]]*0.9999,"")</f>
        <v>1231</v>
      </c>
      <c r="L11" s="2">
        <f>IF(Table134[[#This Row],[Total]]&lt;&gt;"",RANK(Table134[[#This Row],[Total]],Table134[Total]),"")</f>
        <v>9</v>
      </c>
      <c r="M11" s="5" t="str">
        <f>IF(Table134[[#This Row],[Name]]&lt;&gt;"",Table134[[#This Row],[Name]],"")</f>
        <v>Erik Olsson</v>
      </c>
      <c r="N11">
        <f>SUM(Table134[[#This Row],[Class]:[Column3]])-Table134[[#This Row],[Discard]]</f>
        <v>1231</v>
      </c>
      <c r="O11" s="5">
        <f>RANK(Table134[[#This Row],[Total2]],Table134[Total2])</f>
        <v>9</v>
      </c>
    </row>
    <row r="12" spans="1:15">
      <c r="A12" s="33" t="s">
        <v>329</v>
      </c>
      <c r="B12" s="34" t="s">
        <v>89</v>
      </c>
      <c r="C12" s="34">
        <v>0</v>
      </c>
      <c r="D12" s="34">
        <v>385</v>
      </c>
      <c r="E12" s="34">
        <v>480</v>
      </c>
      <c r="F12" s="34">
        <v>415</v>
      </c>
      <c r="G12" s="34"/>
      <c r="J12" s="3">
        <f>IF(COUNT(Table134[[#This Row],[Class]:[Column4]])&gt;1,MIN(Table134[[#This Row],[Class]:[Column2]]),0)</f>
        <v>0</v>
      </c>
      <c r="K12" s="17">
        <f>IF(SUM(Table134[[#This Row],[Class]:[Column4]])-Table134[[#This Row],[Discard]]+Table134[[#This Row],[Discard]]/100000&gt;0,SUM(Table134[[#This Row],[Class]:[Column4]])-Table134[[#This Row],[Discard]]*0.9999,"")</f>
        <v>1280</v>
      </c>
      <c r="L12" s="2">
        <f>IF(Table134[[#This Row],[Total]]&lt;&gt;"",RANK(Table134[[#This Row],[Total]],Table134[Total]),"")</f>
        <v>8</v>
      </c>
      <c r="M12" s="5" t="str">
        <f>IF(Table134[[#This Row],[Name]]&lt;&gt;"",Table134[[#This Row],[Name]],"")</f>
        <v>Ian Brown</v>
      </c>
      <c r="N12">
        <f>SUM(Table134[[#This Row],[Class]:[Column3]])-Table134[[#This Row],[Discard]]</f>
        <v>1280</v>
      </c>
      <c r="O12" s="5">
        <f>RANK(Table134[[#This Row],[Total2]],Table134[Total2])</f>
        <v>8</v>
      </c>
    </row>
    <row r="13" spans="1:15">
      <c r="A13" s="33" t="s">
        <v>239</v>
      </c>
      <c r="B13" s="34" t="s">
        <v>89</v>
      </c>
      <c r="C13" s="34">
        <v>420</v>
      </c>
      <c r="D13" s="34">
        <v>410</v>
      </c>
      <c r="E13" s="34">
        <v>385</v>
      </c>
      <c r="F13" s="34">
        <v>388</v>
      </c>
      <c r="G13" s="34"/>
      <c r="J13" s="3">
        <f>IF(COUNT(Table134[[#This Row],[Class]:[Column4]])&gt;1,MIN(Table134[[#This Row],[Class]:[Column2]]),0)</f>
        <v>385</v>
      </c>
      <c r="K13" s="17">
        <f>IF(SUM(Table134[[#This Row],[Class]:[Column4]])-Table134[[#This Row],[Discard]]+Table134[[#This Row],[Discard]]/100000&gt;0,SUM(Table134[[#This Row],[Class]:[Column4]])-Table134[[#This Row],[Discard]]*0.9999,"")</f>
        <v>1218.0385</v>
      </c>
      <c r="L13" s="2">
        <f>IF(Table134[[#This Row],[Total]]&lt;&gt;"",RANK(Table134[[#This Row],[Total]],Table134[Total]),"")</f>
        <v>10</v>
      </c>
      <c r="M13" s="5" t="str">
        <f>IF(Table134[[#This Row],[Name]]&lt;&gt;"",Table134[[#This Row],[Name]],"")</f>
        <v>Zofia Wawrzyniak</v>
      </c>
      <c r="N13">
        <f>SUM(Table134[[#This Row],[Class]:[Column3]])-Table134[[#This Row],[Discard]]</f>
        <v>1218</v>
      </c>
      <c r="O13" s="5">
        <f>RANK(Table134[[#This Row],[Total2]],Table134[Total2])</f>
        <v>10</v>
      </c>
    </row>
    <row r="14" spans="1:15">
      <c r="A14" s="33" t="s">
        <v>240</v>
      </c>
      <c r="B14" s="34" t="s">
        <v>89</v>
      </c>
      <c r="C14" s="34">
        <v>388</v>
      </c>
      <c r="D14" s="34">
        <v>385</v>
      </c>
      <c r="E14" s="34">
        <v>0</v>
      </c>
      <c r="F14" s="34">
        <v>388</v>
      </c>
      <c r="G14" s="34"/>
      <c r="J14" s="3">
        <f>IF(COUNT(Table134[[#This Row],[Class]:[Column4]])&gt;1,MIN(Table134[[#This Row],[Class]:[Column2]]),0)</f>
        <v>0</v>
      </c>
      <c r="K14" s="17">
        <f>IF(SUM(Table134[[#This Row],[Class]:[Column4]])-Table134[[#This Row],[Discard]]+Table134[[#This Row],[Discard]]/100000&gt;0,SUM(Table134[[#This Row],[Class]:[Column4]])-Table134[[#This Row],[Discard]]*0.9999,"")</f>
        <v>1161</v>
      </c>
      <c r="L14" s="2">
        <f>IF(Table134[[#This Row],[Total]]&lt;&gt;"",RANK(Table134[[#This Row],[Total]],Table134[Total]),"")</f>
        <v>11</v>
      </c>
      <c r="M14" s="5" t="str">
        <f>IF(Table134[[#This Row],[Name]]&lt;&gt;"",Table134[[#This Row],[Name]],"")</f>
        <v>Silke Heinen</v>
      </c>
      <c r="N14">
        <f>SUM(Table134[[#This Row],[Class]:[Column3]])-Table134[[#This Row],[Discard]]</f>
        <v>1161</v>
      </c>
      <c r="O14" s="5">
        <f>RANK(Table134[[#This Row],[Total2]],Table134[Total2])</f>
        <v>11</v>
      </c>
    </row>
    <row r="15" spans="1:15">
      <c r="A15" s="33" t="s">
        <v>86</v>
      </c>
      <c r="B15" s="34" t="s">
        <v>84</v>
      </c>
      <c r="C15" s="34">
        <v>0</v>
      </c>
      <c r="D15" s="34">
        <v>385</v>
      </c>
      <c r="E15" s="34">
        <v>380</v>
      </c>
      <c r="F15" s="34">
        <v>358</v>
      </c>
      <c r="G15" s="34"/>
      <c r="J15" s="3">
        <f>IF(COUNT(Table134[[#This Row],[Class]:[Column4]])&gt;1,MIN(Table134[[#This Row],[Class]:[Column2]]),0)</f>
        <v>0</v>
      </c>
      <c r="K15" s="17">
        <f>IF(SUM(Table134[[#This Row],[Class]:[Column4]])-Table134[[#This Row],[Discard]]+Table134[[#This Row],[Discard]]/100000&gt;0,SUM(Table134[[#This Row],[Class]:[Column4]])-Table134[[#This Row],[Discard]]*0.9999,"")</f>
        <v>1123</v>
      </c>
      <c r="L15" s="2">
        <f>IF(Table134[[#This Row],[Total]]&lt;&gt;"",RANK(Table134[[#This Row],[Total]],Table134[Total]),"")</f>
        <v>12</v>
      </c>
      <c r="M15" s="5" t="str">
        <f>IF(Table134[[#This Row],[Name]]&lt;&gt;"",Table134[[#This Row],[Name]],"")</f>
        <v>Adam Buckley</v>
      </c>
      <c r="N15">
        <f>SUM(Table134[[#This Row],[Class]:[Column3]])-Table134[[#This Row],[Discard]]</f>
        <v>1123</v>
      </c>
      <c r="O15" s="5">
        <f>RANK(Table134[[#This Row],[Total2]],Table134[Total2])</f>
        <v>12</v>
      </c>
    </row>
    <row r="16" spans="1:15">
      <c r="A16" s="33" t="s">
        <v>330</v>
      </c>
      <c r="B16" s="34" t="s">
        <v>221</v>
      </c>
      <c r="C16" s="34">
        <v>0</v>
      </c>
      <c r="D16" s="34">
        <v>385</v>
      </c>
      <c r="E16" s="34">
        <v>360</v>
      </c>
      <c r="F16" s="34"/>
      <c r="G16" s="34"/>
      <c r="J16" s="3">
        <f>IF(COUNT(Table134[[#This Row],[Class]:[Column4]])&gt;1,MIN(Table134[[#This Row],[Class]:[Column2]]),0)</f>
        <v>0</v>
      </c>
      <c r="K16" s="17">
        <f>IF(SUM(Table134[[#This Row],[Class]:[Column4]])-Table134[[#This Row],[Discard]]+Table134[[#This Row],[Discard]]/100000&gt;0,SUM(Table134[[#This Row],[Class]:[Column4]])-Table134[[#This Row],[Discard]]*0.9999,"")</f>
        <v>745</v>
      </c>
      <c r="L16" s="2">
        <f>IF(Table134[[#This Row],[Total]]&lt;&gt;"",RANK(Table134[[#This Row],[Total]],Table134[Total]),"")</f>
        <v>19</v>
      </c>
      <c r="M16" s="5" t="str">
        <f>IF(Table134[[#This Row],[Name]]&lt;&gt;"",Table134[[#This Row],[Name]],"")</f>
        <v>Sylwester Hajdul</v>
      </c>
      <c r="N16">
        <f>SUM(Table134[[#This Row],[Class]:[Column3]])-Table134[[#This Row],[Discard]]</f>
        <v>745</v>
      </c>
      <c r="O16" s="5">
        <f>RANK(Table134[[#This Row],[Total2]],Table134[Total2])</f>
        <v>19</v>
      </c>
    </row>
    <row r="17" spans="1:15">
      <c r="A17" s="33" t="s">
        <v>331</v>
      </c>
      <c r="B17" s="34" t="s">
        <v>221</v>
      </c>
      <c r="C17" s="34">
        <v>375</v>
      </c>
      <c r="D17" s="34">
        <v>370</v>
      </c>
      <c r="E17" s="34">
        <v>0</v>
      </c>
      <c r="F17" s="34">
        <v>308</v>
      </c>
      <c r="G17" s="34"/>
      <c r="J17" s="3">
        <f>IF(COUNT(Table134[[#This Row],[Class]:[Column4]])&gt;1,MIN(Table134[[#This Row],[Class]:[Column2]]),0)</f>
        <v>0</v>
      </c>
      <c r="K17" s="17">
        <f>IF(SUM(Table134[[#This Row],[Class]:[Column4]])-Table134[[#This Row],[Discard]]+Table134[[#This Row],[Discard]]/100000&gt;0,SUM(Table134[[#This Row],[Class]:[Column4]])-Table134[[#This Row],[Discard]],"")</f>
        <v>1053</v>
      </c>
      <c r="L17" s="2">
        <f>IF(Table134[[#This Row],[Total]]&lt;&gt;"",RANK(Table134[[#This Row],[Total]],Table134[Total]),"")</f>
        <v>15</v>
      </c>
      <c r="M17" s="5" t="str">
        <f>IF(Table134[[#This Row],[Name]]&lt;&gt;"",Table134[[#This Row],[Name]],"")</f>
        <v>Nick Genov</v>
      </c>
      <c r="N17">
        <f>SUM(Table134[[#This Row],[Class]:[Column3]])-Table134[[#This Row],[Discard]]</f>
        <v>1053</v>
      </c>
      <c r="O17" s="5">
        <f>RANK(Table134[[#This Row],[Total2]],Table134[Total2])</f>
        <v>15</v>
      </c>
    </row>
    <row r="18" spans="1:15">
      <c r="A18" s="33" t="s">
        <v>279</v>
      </c>
      <c r="B18" s="34" t="s">
        <v>89</v>
      </c>
      <c r="C18" s="34">
        <v>375</v>
      </c>
      <c r="D18" s="34">
        <v>370</v>
      </c>
      <c r="E18" s="34">
        <v>0</v>
      </c>
      <c r="F18" s="34"/>
      <c r="G18" s="34"/>
      <c r="J18" s="3">
        <f>IF(COUNT(Table134[[#This Row],[Class]:[Column4]])&gt;1,MIN(Table134[[#This Row],[Class]:[Column2]]),0)</f>
        <v>0</v>
      </c>
      <c r="K18" s="17">
        <f>IF(SUM(Table134[[#This Row],[Class]:[Column4]])-Table134[[#This Row],[Discard]]+Table134[[#This Row],[Discard]]/100000&gt;0,SUM(Table134[[#This Row],[Class]:[Column4]])-Table134[[#This Row],[Discard]]*0.9999,"")</f>
        <v>745</v>
      </c>
      <c r="L18" s="2">
        <f>IF(Table134[[#This Row],[Total]]&lt;&gt;"",RANK(Table134[[#This Row],[Total]],Table134[Total]),"")</f>
        <v>19</v>
      </c>
      <c r="M18" s="5" t="str">
        <f>IF(Table134[[#This Row],[Name]]&lt;&gt;"",Table134[[#This Row],[Name]],"")</f>
        <v>Isabelle O'Sullivan</v>
      </c>
      <c r="N18">
        <f>SUM(Table134[[#This Row],[Class]:[Column3]])-Table134[[#This Row],[Discard]]</f>
        <v>745</v>
      </c>
      <c r="O18" s="5">
        <f>RANK(Table134[[#This Row],[Total2]],Table134[Total2])</f>
        <v>19</v>
      </c>
    </row>
    <row r="19" spans="1:15">
      <c r="A19" s="33" t="s">
        <v>332</v>
      </c>
      <c r="B19" s="34" t="s">
        <v>89</v>
      </c>
      <c r="C19" s="34">
        <v>375</v>
      </c>
      <c r="D19" s="34">
        <v>355</v>
      </c>
      <c r="E19" s="34">
        <v>0</v>
      </c>
      <c r="F19" s="34">
        <v>358</v>
      </c>
      <c r="G19" s="34"/>
      <c r="J19" s="3">
        <f>IF(COUNT(Table134[[#This Row],[Class]:[Column4]])&gt;1,MIN(Table134[[#This Row],[Class]:[Column2]]),0)</f>
        <v>0</v>
      </c>
      <c r="K19" s="17">
        <f>IF(SUM(Table134[[#This Row],[Class]:[Column4]])-Table134[[#This Row],[Discard]]+Table134[[#This Row],[Discard]]/100000&gt;0,SUM(Table134[[#This Row],[Class]:[Column4]])-Table134[[#This Row],[Discard]]*0.9999,"")</f>
        <v>1088</v>
      </c>
      <c r="L19" s="2">
        <f>IF(Table134[[#This Row],[Total]]&lt;&gt;"",RANK(Table134[[#This Row],[Total]],Table134[Total]),"")</f>
        <v>13</v>
      </c>
      <c r="M19" s="5" t="str">
        <f>IF(Table134[[#This Row],[Name]]&lt;&gt;"",Table134[[#This Row],[Name]],"")</f>
        <v>Kevin O'Brien</v>
      </c>
      <c r="N19">
        <f>SUM(Table134[[#This Row],[Class]:[Column3]])-Table134[[#This Row],[Discard]]</f>
        <v>1088</v>
      </c>
      <c r="O19" s="5">
        <f>RANK(Table134[[#This Row],[Total2]],Table134[Total2])</f>
        <v>13</v>
      </c>
    </row>
    <row r="20" spans="1:15">
      <c r="A20" s="33" t="s">
        <v>243</v>
      </c>
      <c r="B20" s="34" t="s">
        <v>89</v>
      </c>
      <c r="C20" s="34">
        <v>370</v>
      </c>
      <c r="D20" s="34">
        <v>350</v>
      </c>
      <c r="E20" s="34">
        <v>0</v>
      </c>
      <c r="F20" s="34">
        <v>330</v>
      </c>
      <c r="G20" s="34"/>
      <c r="J20" s="3">
        <f>IF(COUNT(Table134[[#This Row],[Class]:[Column4]])&gt;1,MIN(Table134[[#This Row],[Class]:[Column2]]),0)</f>
        <v>0</v>
      </c>
      <c r="K20" s="17">
        <f>IF(SUM(Table134[[#This Row],[Class]:[Column4]])-Table134[[#This Row],[Discard]]+Table134[[#This Row],[Discard]]/100000&gt;0,SUM(Table134[[#This Row],[Class]:[Column4]])-Table134[[#This Row],[Discard]]*0.9999,"")</f>
        <v>1050</v>
      </c>
      <c r="L20" s="2">
        <f>IF(Table134[[#This Row],[Total]]&lt;&gt;"",RANK(Table134[[#This Row],[Total]],Table134[Total]),"")</f>
        <v>16</v>
      </c>
      <c r="M20" s="5" t="str">
        <f>IF(Table134[[#This Row],[Name]]&lt;&gt;"",Table134[[#This Row],[Name]],"")</f>
        <v>Julia Pikus</v>
      </c>
      <c r="N20">
        <f>SUM(Table134[[#This Row],[Class]:[Column3]])-Table134[[#This Row],[Discard]]</f>
        <v>1050</v>
      </c>
      <c r="O20" s="5">
        <f>RANK(Table134[[#This Row],[Total2]],Table134[Total2])</f>
        <v>16</v>
      </c>
    </row>
    <row r="21" spans="1:15">
      <c r="A21" s="33" t="s">
        <v>333</v>
      </c>
      <c r="B21" s="34" t="s">
        <v>89</v>
      </c>
      <c r="C21" s="34">
        <v>365</v>
      </c>
      <c r="D21" s="34">
        <v>345</v>
      </c>
      <c r="E21" s="34">
        <v>0</v>
      </c>
      <c r="F21" s="34"/>
      <c r="G21" s="34"/>
      <c r="J21" s="3">
        <f>IF(COUNT(Table134[[#This Row],[Class]:[Column4]])&gt;1,MIN(Table134[[#This Row],[Class]:[Column2]]),0)</f>
        <v>0</v>
      </c>
      <c r="K21" s="17">
        <f>IF(SUM(Table134[[#This Row],[Class]:[Column4]])-Table134[[#This Row],[Discard]]+Table134[[#This Row],[Discard]]/100000&gt;0,SUM(Table134[[#This Row],[Class]:[Column4]])-Table134[[#This Row],[Discard]]*0.9999,"")</f>
        <v>710</v>
      </c>
      <c r="L21" s="2">
        <f>IF(Table134[[#This Row],[Total]]&lt;&gt;"",RANK(Table134[[#This Row],[Total]],Table134[Total]),"")</f>
        <v>23</v>
      </c>
      <c r="M21" s="5" t="str">
        <f>IF(Table134[[#This Row],[Name]]&lt;&gt;"",Table134[[#This Row],[Name]],"")</f>
        <v>Gary Mahoney</v>
      </c>
      <c r="N21">
        <f>SUM(Table134[[#This Row],[Class]:[Column3]])-Table134[[#This Row],[Discard]]</f>
        <v>710</v>
      </c>
      <c r="O21" s="5">
        <f>RANK(Table134[[#This Row],[Total2]],Table134[Total2])</f>
        <v>23</v>
      </c>
    </row>
    <row r="22" spans="1:15">
      <c r="A22" s="33" t="s">
        <v>334</v>
      </c>
      <c r="B22" s="34" t="s">
        <v>221</v>
      </c>
      <c r="C22" s="34">
        <v>355</v>
      </c>
      <c r="D22" s="34">
        <v>350</v>
      </c>
      <c r="E22" s="34">
        <v>350</v>
      </c>
      <c r="F22" s="34">
        <v>308</v>
      </c>
      <c r="G22" s="34"/>
      <c r="J22" s="3">
        <f>IF(COUNT(Table134[[#This Row],[Class]:[Column4]])&gt;1,MIN(Table134[[#This Row],[Class]:[Column2]]),0)</f>
        <v>308</v>
      </c>
      <c r="K22" s="17">
        <f>IF(SUM(Table134[[#This Row],[Class]:[Column4]])-Table134[[#This Row],[Discard]]+Table134[[#This Row],[Discard]]/100000&gt;0,SUM(Table134[[#This Row],[Class]:[Column4]])-Table134[[#This Row],[Discard]]*0.9999,"")</f>
        <v>1055.0308</v>
      </c>
      <c r="L22" s="2">
        <f>IF(Table134[[#This Row],[Total]]&lt;&gt;"",RANK(Table134[[#This Row],[Total]],Table134[Total]),"")</f>
        <v>14</v>
      </c>
      <c r="M22" s="5" t="str">
        <f>IF(Table134[[#This Row],[Name]]&lt;&gt;"",Table134[[#This Row],[Name]],"")</f>
        <v>Catherine Harnedy</v>
      </c>
      <c r="N22">
        <f>SUM(Table134[[#This Row],[Class]:[Column3]])-Table134[[#This Row],[Discard]]</f>
        <v>1055</v>
      </c>
      <c r="O22" s="5">
        <f>RANK(Table134[[#This Row],[Total2]],Table134[Total2])</f>
        <v>14</v>
      </c>
    </row>
    <row r="23" spans="1:15">
      <c r="A23" s="33" t="s">
        <v>335</v>
      </c>
      <c r="B23" s="34" t="s">
        <v>221</v>
      </c>
      <c r="C23" s="34">
        <v>350</v>
      </c>
      <c r="D23" s="34">
        <v>345</v>
      </c>
      <c r="E23" s="34">
        <v>335</v>
      </c>
      <c r="F23" s="34">
        <v>288</v>
      </c>
      <c r="G23" s="34"/>
      <c r="J23" s="3">
        <f>IF(COUNT(Table134[[#This Row],[Class]:[Column4]])&gt;1,MIN(Table134[[#This Row],[Class]:[Column2]]),0)</f>
        <v>288</v>
      </c>
      <c r="K23" s="17">
        <f>IF(SUM(Table134[[#This Row],[Class]:[Column4]])-Table134[[#This Row],[Discard]]+Table134[[#This Row],[Discard]]/100000&gt;0,SUM(Table134[[#This Row],[Class]:[Column4]])-Table134[[#This Row],[Discard]]*0.9999,"")</f>
        <v>1030.0288</v>
      </c>
      <c r="L23" s="2">
        <f>IF(Table134[[#This Row],[Total]]&lt;&gt;"",RANK(Table134[[#This Row],[Total]],Table134[Total]),"")</f>
        <v>17</v>
      </c>
      <c r="M23" s="5" t="str">
        <f>IF(Table134[[#This Row],[Name]]&lt;&gt;"",Table134[[#This Row],[Name]],"")</f>
        <v>Margie Hadden</v>
      </c>
      <c r="N23">
        <f>SUM(Table134[[#This Row],[Class]:[Column3]])-Table134[[#This Row],[Discard]]</f>
        <v>1030</v>
      </c>
      <c r="O23" s="5">
        <f>RANK(Table134[[#This Row],[Total2]],Table134[Total2])</f>
        <v>17</v>
      </c>
    </row>
    <row r="24" spans="1:15">
      <c r="A24" s="33" t="s">
        <v>87</v>
      </c>
      <c r="B24" s="34" t="s">
        <v>84</v>
      </c>
      <c r="C24" s="34">
        <v>0</v>
      </c>
      <c r="D24" s="34">
        <v>0</v>
      </c>
      <c r="E24" s="34">
        <v>415</v>
      </c>
      <c r="F24" s="34">
        <v>388</v>
      </c>
      <c r="G24" s="34"/>
      <c r="J24" s="3">
        <f>IF(COUNT(Table134[[#This Row],[Class]:[Column4]])&gt;1,MIN(Table134[[#This Row],[Class]:[Column2]]),0)</f>
        <v>0</v>
      </c>
      <c r="K24" s="17">
        <f>IF(SUM(Table134[[#This Row],[Class]:[Column4]])-Table134[[#This Row],[Discard]]+Table134[[#This Row],[Discard]]/100000&gt;0,SUM(Table134[[#This Row],[Class]:[Column4]])-Table134[[#This Row],[Discard]]*0.9999,"")</f>
        <v>803</v>
      </c>
      <c r="L24" s="2">
        <f>IF(Table134[[#This Row],[Total]]&lt;&gt;"",RANK(Table134[[#This Row],[Total]],Table134[Total]),"")</f>
        <v>18</v>
      </c>
      <c r="M24" s="5" t="str">
        <f>IF(Table134[[#This Row],[Name]]&lt;&gt;"",Table134[[#This Row],[Name]],"")</f>
        <v>Cian Ross</v>
      </c>
      <c r="N24">
        <f>SUM(Table134[[#This Row],[Class]:[Column3]])-Table134[[#This Row],[Discard]]</f>
        <v>803</v>
      </c>
      <c r="O24" s="5">
        <f>RANK(Table134[[#This Row],[Total2]],Table134[Total2])</f>
        <v>18</v>
      </c>
    </row>
    <row r="25" spans="1:15">
      <c r="A25" s="33" t="s">
        <v>336</v>
      </c>
      <c r="B25" s="34" t="s">
        <v>84</v>
      </c>
      <c r="C25" s="34">
        <v>410</v>
      </c>
      <c r="D25" s="34">
        <v>0</v>
      </c>
      <c r="E25" s="34">
        <v>0</v>
      </c>
      <c r="F25" s="34"/>
      <c r="G25" s="34"/>
      <c r="J25" s="3">
        <f>IF(COUNT(Table134[[#This Row],[Class]:[Column4]])&gt;1,MIN(Table134[[#This Row],[Class]:[Column2]]),0)</f>
        <v>0</v>
      </c>
      <c r="K25" s="17">
        <f>IF(SUM(Table134[[#This Row],[Class]:[Column4]])-Table134[[#This Row],[Discard]]+Table134[[#This Row],[Discard]]/100000&gt;0,SUM(Table134[[#This Row],[Class]:[Column4]])-Table134[[#This Row],[Discard]]*0.9999,"")</f>
        <v>410</v>
      </c>
      <c r="L25" s="2">
        <f>IF(Table134[[#This Row],[Total]]&lt;&gt;"",RANK(Table134[[#This Row],[Total]],Table134[Total]),"")</f>
        <v>26</v>
      </c>
      <c r="M25" s="5" t="str">
        <f>IF(Table134[[#This Row],[Name]]&lt;&gt;"",Table134[[#This Row],[Name]],"")</f>
        <v>Filiup Gnyzka</v>
      </c>
      <c r="N25">
        <f>SUM(Table134[[#This Row],[Class]:[Column3]])-Table134[[#This Row],[Discard]]</f>
        <v>410</v>
      </c>
      <c r="O25" s="5">
        <f>RANK(Table134[[#This Row],[Total2]],Table134[Total2])</f>
        <v>26</v>
      </c>
    </row>
    <row r="26" spans="1:15">
      <c r="A26" s="33" t="s">
        <v>337</v>
      </c>
      <c r="B26" s="34" t="s">
        <v>89</v>
      </c>
      <c r="C26" s="34">
        <v>400</v>
      </c>
      <c r="D26" s="34">
        <v>0</v>
      </c>
      <c r="E26" s="34">
        <v>0</v>
      </c>
      <c r="F26" s="34"/>
      <c r="G26" s="34"/>
      <c r="J26" s="3">
        <f>IF(COUNT(Table134[[#This Row],[Class]:[Column4]])&gt;1,MIN(Table134[[#This Row],[Class]:[Column2]]),0)</f>
        <v>0</v>
      </c>
      <c r="K26" s="17">
        <f>IF(SUM(Table134[[#This Row],[Class]:[Column4]])-Table134[[#This Row],[Discard]]+Table134[[#This Row],[Discard]]/100000&gt;0,SUM(Table134[[#This Row],[Class]:[Column4]])-Table134[[#This Row],[Discard]]*0.9999,"")</f>
        <v>400</v>
      </c>
      <c r="L26" s="2">
        <f>IF(Table134[[#This Row],[Total]]&lt;&gt;"",RANK(Table134[[#This Row],[Total]],Table134[Total]),"")</f>
        <v>27</v>
      </c>
      <c r="M26" s="5" t="str">
        <f>IF(Table134[[#This Row],[Name]]&lt;&gt;"",Table134[[#This Row],[Name]],"")</f>
        <v>Eduard Condrea</v>
      </c>
      <c r="N26">
        <f>SUM(Table134[[#This Row],[Class]:[Column3]])-Table134[[#This Row],[Discard]]</f>
        <v>400</v>
      </c>
      <c r="O26" s="5">
        <f>RANK(Table134[[#This Row],[Total2]],Table134[Total2])</f>
        <v>27</v>
      </c>
    </row>
    <row r="27" spans="1:15">
      <c r="A27" s="35" t="s">
        <v>99</v>
      </c>
      <c r="B27" s="36" t="s">
        <v>89</v>
      </c>
      <c r="C27" s="36">
        <v>388</v>
      </c>
      <c r="D27" s="36">
        <v>0</v>
      </c>
      <c r="E27" s="36">
        <v>0</v>
      </c>
      <c r="F27" s="36">
        <v>325</v>
      </c>
      <c r="G27" s="36"/>
      <c r="H27" s="10"/>
      <c r="I27" s="10"/>
      <c r="J27" s="3">
        <f>IF(COUNT(Table134[[#This Row],[Class]:[Column4]])&gt;1,MIN(Table134[[#This Row],[Class]:[Column2]]),0)</f>
        <v>0</v>
      </c>
      <c r="K27" s="17">
        <f>IF(SUM(Table134[[#This Row],[Class]:[Column4]])-Table134[[#This Row],[Discard]]+Table134[[#This Row],[Discard]]/100000&gt;0,SUM(Table134[[#This Row],[Class]:[Column4]])-Table134[[#This Row],[Discard]]*0.9999,"")</f>
        <v>713</v>
      </c>
      <c r="L27" s="2">
        <f>IF(Table134[[#This Row],[Total]]&lt;&gt;"",RANK(Table134[[#This Row],[Total]],Table134[Total]),"")</f>
        <v>22</v>
      </c>
      <c r="M27" s="5" t="str">
        <f>IF(Table134[[#This Row],[Name]]&lt;&gt;"",Table134[[#This Row],[Name]],"")</f>
        <v>Marcus Heinen</v>
      </c>
      <c r="N27">
        <f>SUM(Table134[[#This Row],[Class]:[Column3]])-Table134[[#This Row],[Discard]]</f>
        <v>713</v>
      </c>
      <c r="O27" s="5">
        <f>RANK(Table134[[#This Row],[Total2]],Table134[Total2])</f>
        <v>22</v>
      </c>
    </row>
    <row r="28" spans="1:15">
      <c r="A28" s="33" t="s">
        <v>241</v>
      </c>
      <c r="B28" s="34" t="s">
        <v>91</v>
      </c>
      <c r="C28" s="34">
        <v>388</v>
      </c>
      <c r="D28" s="34">
        <v>0</v>
      </c>
      <c r="E28" s="34">
        <v>0</v>
      </c>
      <c r="F28" s="34"/>
      <c r="G28" s="34"/>
      <c r="J28" s="3">
        <f>IF(COUNT(Table134[[#This Row],[Class]:[Column4]])&gt;1,MIN(Table134[[#This Row],[Class]:[Column2]]),0)</f>
        <v>0</v>
      </c>
      <c r="K28" s="17">
        <f>IF(SUM(Table134[[#This Row],[Class]:[Column4]])-Table134[[#This Row],[Discard]]+Table134[[#This Row],[Discard]]/100000&gt;0,SUM(Table134[[#This Row],[Class]:[Column4]])-Table134[[#This Row],[Discard]],"")</f>
        <v>388</v>
      </c>
      <c r="L28" s="2">
        <f>IF(Table134[[#This Row],[Total]]&lt;&gt;"",RANK(Table134[[#This Row],[Total]],Table134[Total]),"")</f>
        <v>28</v>
      </c>
      <c r="M28" s="5" t="str">
        <f>IF(Table134[[#This Row],[Name]]&lt;&gt;"",Table134[[#This Row],[Name]],"")</f>
        <v>Nora O'Sullivan</v>
      </c>
      <c r="N28">
        <f>SUM(Table134[[#This Row],[Class]:[Column3]])-Table134[[#This Row],[Discard]]</f>
        <v>388</v>
      </c>
      <c r="O28" s="5">
        <f>RANK(Table134[[#This Row],[Total2]],Table134[Total2])</f>
        <v>28</v>
      </c>
    </row>
    <row r="29" spans="1:15">
      <c r="A29" s="33" t="s">
        <v>338</v>
      </c>
      <c r="B29" s="34" t="s">
        <v>89</v>
      </c>
      <c r="C29" s="34">
        <v>0</v>
      </c>
      <c r="D29" s="34">
        <v>0</v>
      </c>
      <c r="E29" s="34">
        <v>373</v>
      </c>
      <c r="F29" s="34"/>
      <c r="G29" s="34"/>
      <c r="J29" s="3">
        <f>IF(COUNT(Table134[[#This Row],[Class]:[Column4]])&gt;1,MIN(Table134[[#This Row],[Class]:[Column2]]),0)</f>
        <v>0</v>
      </c>
      <c r="K29" s="17">
        <f>IF(SUM(Table134[[#This Row],[Class]:[Column4]])-Table134[[#This Row],[Discard]]+Table134[[#This Row],[Discard]]/100000&gt;0,SUM(Table134[[#This Row],[Class]:[Column4]])-Table134[[#This Row],[Discard]]*0.9999,"")</f>
        <v>373</v>
      </c>
      <c r="L29" s="2">
        <f>IF(Table134[[#This Row],[Total]]&lt;&gt;"",RANK(Table134[[#This Row],[Total]],Table134[Total]),"")</f>
        <v>29</v>
      </c>
      <c r="M29" s="5" t="str">
        <f>IF(Table134[[#This Row],[Name]]&lt;&gt;"",Table134[[#This Row],[Name]],"")</f>
        <v>Mantas Frankceitas</v>
      </c>
      <c r="N29">
        <f>SUM(Table134[[#This Row],[Class]:[Column3]])-Table134[[#This Row],[Discard]]</f>
        <v>373</v>
      </c>
      <c r="O29" s="5">
        <f>RANK(Table134[[#This Row],[Total2]],Table134[Total2])</f>
        <v>29</v>
      </c>
    </row>
    <row r="30" spans="1:15">
      <c r="A30" s="33" t="s">
        <v>339</v>
      </c>
      <c r="B30" s="34" t="s">
        <v>96</v>
      </c>
      <c r="C30" s="34">
        <v>360</v>
      </c>
      <c r="D30" s="34">
        <v>0</v>
      </c>
      <c r="E30" s="34">
        <v>0</v>
      </c>
      <c r="F30" s="34">
        <v>318</v>
      </c>
      <c r="G30" s="34"/>
      <c r="J30" s="3">
        <f>IF(COUNT(Table134[[#This Row],[Class]:[Column4]])&gt;1,MIN(Table134[[#This Row],[Class]:[Column2]]),0)</f>
        <v>0</v>
      </c>
      <c r="K30" s="17">
        <f>IF(SUM(Table134[[#This Row],[Class]:[Column4]])-Table134[[#This Row],[Discard]]+Table134[[#This Row],[Discard]]/100000&gt;0,SUM(Table134[[#This Row],[Class]:[Column4]])-Table134[[#This Row],[Discard]]*0.9999,"")</f>
        <v>678</v>
      </c>
      <c r="L30" s="2">
        <f>IF(Table134[[#This Row],[Total]]&lt;&gt;"",RANK(Table134[[#This Row],[Total]],Table134[Total]),"")</f>
        <v>24</v>
      </c>
      <c r="M30" s="5" t="str">
        <f>IF(Table134[[#This Row],[Name]]&lt;&gt;"",Table134[[#This Row],[Name]],"")</f>
        <v>Jose Ciaro</v>
      </c>
      <c r="N30">
        <f>SUM(Table134[[#This Row],[Class]:[Column3]])-Table134[[#This Row],[Discard]]</f>
        <v>678</v>
      </c>
      <c r="O30" s="5">
        <f>RANK(Table134[[#This Row],[Total2]],Table134[Total2])</f>
        <v>24</v>
      </c>
    </row>
    <row r="31" spans="1:15">
      <c r="A31" s="33" t="s">
        <v>340</v>
      </c>
      <c r="B31" s="34" t="s">
        <v>221</v>
      </c>
      <c r="C31" s="34">
        <v>0</v>
      </c>
      <c r="D31" s="34">
        <v>360</v>
      </c>
      <c r="E31" s="34">
        <v>0</v>
      </c>
      <c r="F31" s="34"/>
      <c r="G31" s="34"/>
      <c r="J31" s="3">
        <f>IF(COUNT(Table134[[#This Row],[Class]:[Column4]])&gt;1,MIN(Table134[[#This Row],[Class]:[Column2]]),0)</f>
        <v>0</v>
      </c>
      <c r="K31" s="17">
        <f>IF(SUM(Table134[[#This Row],[Class]:[Column4]])-Table134[[#This Row],[Discard]]+Table134[[#This Row],[Discard]]/100000&gt;0,SUM(Table134[[#This Row],[Class]:[Column4]])-Table134[[#This Row],[Discard]],"")</f>
        <v>360</v>
      </c>
      <c r="L31" s="2">
        <f>IF(Table134[[#This Row],[Total]]&lt;&gt;"",RANK(Table134[[#This Row],[Total]],Table134[Total]),"")</f>
        <v>30</v>
      </c>
      <c r="M31" s="5" t="str">
        <f>IF(Table134[[#This Row],[Name]]&lt;&gt;"",Table134[[#This Row],[Name]],"")</f>
        <v>Charlie Billon</v>
      </c>
      <c r="N31">
        <f>SUM(Table134[[#This Row],[Class]:[Column3]])-Table134[[#This Row],[Discard]]</f>
        <v>360</v>
      </c>
      <c r="O31" s="5">
        <f>RANK(Table134[[#This Row],[Total2]],Table134[Total2])</f>
        <v>30</v>
      </c>
    </row>
    <row r="32" spans="1:15">
      <c r="A32" s="33" t="s">
        <v>88</v>
      </c>
      <c r="B32" s="34" t="s">
        <v>89</v>
      </c>
      <c r="C32" s="34">
        <v>0</v>
      </c>
      <c r="D32" s="34">
        <v>0</v>
      </c>
      <c r="E32" s="34">
        <v>360</v>
      </c>
      <c r="F32" s="34"/>
      <c r="G32" s="34"/>
      <c r="J32" s="3">
        <f>IF(COUNT(Table134[[#This Row],[Class]:[Column4]])&gt;1,MIN(Table134[[#This Row],[Class]:[Column2]]),0)</f>
        <v>0</v>
      </c>
      <c r="K32" s="17">
        <f>IF(SUM(Table134[[#This Row],[Class]:[Column4]])-Table134[[#This Row],[Discard]]+Table134[[#This Row],[Discard]]/100000&gt;0,SUM(Table134[[#This Row],[Class]:[Column4]])-Table134[[#This Row],[Discard]]*0.9999,"")</f>
        <v>360</v>
      </c>
      <c r="L32" s="2">
        <f>IF(Table134[[#This Row],[Total]]&lt;&gt;"",RANK(Table134[[#This Row],[Total]],Table134[Total]),"")</f>
        <v>30</v>
      </c>
      <c r="M32" s="5" t="str">
        <f>IF(Table134[[#This Row],[Name]]&lt;&gt;"",Table134[[#This Row],[Name]],"")</f>
        <v>John Gould</v>
      </c>
      <c r="N32">
        <f>SUM(Table134[[#This Row],[Class]:[Column3]])-Table134[[#This Row],[Discard]]</f>
        <v>360</v>
      </c>
      <c r="O32" s="5">
        <f>RANK(Table134[[#This Row],[Total2]],Table134[Total2])</f>
        <v>30</v>
      </c>
    </row>
    <row r="33" spans="1:15">
      <c r="A33" s="33" t="s">
        <v>94</v>
      </c>
      <c r="B33" s="34" t="s">
        <v>89</v>
      </c>
      <c r="C33" s="34">
        <v>0</v>
      </c>
      <c r="D33" s="34">
        <v>0</v>
      </c>
      <c r="E33" s="34">
        <v>360</v>
      </c>
      <c r="F33" s="34">
        <v>358</v>
      </c>
      <c r="G33" s="34"/>
      <c r="J33" s="3">
        <f>IF(COUNT(Table134[[#This Row],[Class]:[Column4]])&gt;1,MIN(Table134[[#This Row],[Class]:[Column2]]),0)</f>
        <v>0</v>
      </c>
      <c r="K33" s="17">
        <f>IF(SUM(Table134[[#This Row],[Class]:[Column4]])-Table134[[#This Row],[Discard]]+Table134[[#This Row],[Discard]]/100000&gt;0,SUM(Table134[[#This Row],[Class]:[Column4]])-Table134[[#This Row],[Discard]]*0.9999,"")</f>
        <v>718</v>
      </c>
      <c r="L33" s="2">
        <f>IF(Table134[[#This Row],[Total]]&lt;&gt;"",RANK(Table134[[#This Row],[Total]],Table134[Total]),"")</f>
        <v>21</v>
      </c>
      <c r="M33" s="5" t="str">
        <f>IF(Table134[[#This Row],[Name]]&lt;&gt;"",Table134[[#This Row],[Name]],"")</f>
        <v>Paul O'Brien</v>
      </c>
      <c r="N33">
        <f>SUM(Table134[[#This Row],[Class]:[Column3]])-Table134[[#This Row],[Discard]]</f>
        <v>718</v>
      </c>
      <c r="O33" s="5">
        <f>RANK(Table134[[#This Row],[Total2]],Table134[Total2])</f>
        <v>21</v>
      </c>
    </row>
    <row r="34" spans="1:15">
      <c r="A34" s="33" t="s">
        <v>104</v>
      </c>
      <c r="B34" s="34" t="s">
        <v>84</v>
      </c>
      <c r="C34" s="34">
        <v>355</v>
      </c>
      <c r="D34" s="34">
        <v>0</v>
      </c>
      <c r="E34" s="34">
        <v>0</v>
      </c>
      <c r="F34" s="34"/>
      <c r="G34" s="34"/>
      <c r="J34" s="3">
        <f>IF(COUNT(Table134[[#This Row],[Class]:[Column4]])&gt;1,MIN(Table134[[#This Row],[Class]:[Column2]]),0)</f>
        <v>0</v>
      </c>
      <c r="K34" s="17">
        <f>IF(SUM(Table134[[#This Row],[Class]:[Column4]])-Table134[[#This Row],[Discard]]+Table134[[#This Row],[Discard]]/100000&gt;0,SUM(Table134[[#This Row],[Class]:[Column4]])-Table134[[#This Row],[Discard]],"")</f>
        <v>355</v>
      </c>
      <c r="L34" s="2">
        <f>IF(Table134[[#This Row],[Total]]&lt;&gt;"",RANK(Table134[[#This Row],[Total]],Table134[Total]),"")</f>
        <v>36</v>
      </c>
      <c r="M34" s="5" t="str">
        <f>IF(Table134[[#This Row],[Name]]&lt;&gt;"",Table134[[#This Row],[Name]],"")</f>
        <v>Adam Lazaryev</v>
      </c>
      <c r="N34">
        <f>SUM(Table134[[#This Row],[Class]:[Column3]])-Table134[[#This Row],[Discard]]</f>
        <v>355</v>
      </c>
      <c r="O34" s="5">
        <f>RANK(Table134[[#This Row],[Total2]],Table134[Total2])</f>
        <v>36</v>
      </c>
    </row>
    <row r="35" spans="1:15">
      <c r="A35" s="33" t="s">
        <v>341</v>
      </c>
      <c r="B35" s="34" t="s">
        <v>89</v>
      </c>
      <c r="C35" s="34">
        <v>0</v>
      </c>
      <c r="D35" s="34">
        <v>0</v>
      </c>
      <c r="E35" s="34">
        <v>355</v>
      </c>
      <c r="F35" s="34"/>
      <c r="G35" s="34"/>
      <c r="J35" s="3">
        <f>IF(COUNT(Table134[[#This Row],[Class]:[Column4]])&gt;1,MIN(Table134[[#This Row],[Class]:[Column2]]),0)</f>
        <v>0</v>
      </c>
      <c r="K35" s="17">
        <f>IF(SUM(Table134[[#This Row],[Class]:[Column4]])-Table134[[#This Row],[Discard]]+Table134[[#This Row],[Discard]]/100000&gt;0,SUM(Table134[[#This Row],[Class]:[Column4]])-Table134[[#This Row],[Discard]],"")</f>
        <v>355</v>
      </c>
      <c r="L35" s="2">
        <f>IF(Table134[[#This Row],[Total]]&lt;&gt;"",RANK(Table134[[#This Row],[Total]],Table134[Total]),"")</f>
        <v>36</v>
      </c>
      <c r="M35" s="5" t="str">
        <f>IF(Table134[[#This Row],[Name]]&lt;&gt;"",Table134[[#This Row],[Name]],"")</f>
        <v>Martin Franke</v>
      </c>
      <c r="N35">
        <f>SUM(Table134[[#This Row],[Class]:[Column3]])-Table134[[#This Row],[Discard]]</f>
        <v>355</v>
      </c>
      <c r="O35" s="5">
        <f>RANK(Table134[[#This Row],[Total2]],Table134[Total2])</f>
        <v>36</v>
      </c>
    </row>
    <row r="36" spans="1:15">
      <c r="A36" s="33" t="s">
        <v>342</v>
      </c>
      <c r="B36" s="34" t="s">
        <v>89</v>
      </c>
      <c r="C36" s="2">
        <v>0</v>
      </c>
      <c r="D36" s="34">
        <v>345</v>
      </c>
      <c r="E36" s="34">
        <v>0</v>
      </c>
      <c r="F36" s="34"/>
      <c r="G36" s="34"/>
      <c r="J36" s="3">
        <f>IF(COUNT(Table134[[#This Row],[LEE]:[Column4]])&gt;1,MIN(Table134[[#This Row],[LEE]:[Column2]]),0)</f>
        <v>0</v>
      </c>
      <c r="K36" s="17">
        <f>IF(SUM(Table134[[#This Row],[LEE]:[Column4]])-Table134[[#This Row],[Discard]]+Table134[[#This Row],[Discard]]/100000&gt;0,SUM(Table134[[#This Row],[LEE]:[Column4]])-Table134[[#This Row],[Discard]]*0.9999,"")</f>
        <v>345</v>
      </c>
      <c r="L36" s="2">
        <f>IF(Table134[[#This Row],[Total]]&lt;&gt;"",RANK(Table134[[#This Row],[Total]],Table134[Total]),"")</f>
        <v>38</v>
      </c>
      <c r="M36" s="5" t="str">
        <f>IF(Table134[[#This Row],[Name]]&lt;&gt;"",Table134[[#This Row],[Name]],"")</f>
        <v>Jen O'Sullivan</v>
      </c>
      <c r="N36">
        <f>SUM(Table134[[#This Row],[LEE]:[Column3]])-Table134[[#This Row],[Discard]]</f>
        <v>345</v>
      </c>
      <c r="O36" s="5">
        <f>RANK(Table134[[#This Row],[Total2]],Table134[Total2])</f>
        <v>38</v>
      </c>
    </row>
    <row r="37" spans="1:15">
      <c r="A37" s="33" t="s">
        <v>343</v>
      </c>
      <c r="B37" s="34" t="s">
        <v>89</v>
      </c>
      <c r="C37" s="34">
        <v>0</v>
      </c>
      <c r="D37" s="34">
        <v>0</v>
      </c>
      <c r="E37" s="34">
        <v>345</v>
      </c>
      <c r="F37" s="34"/>
      <c r="G37" s="34"/>
      <c r="J37" s="3">
        <f>IF(COUNT(Table134[[#This Row],[Class]:[Column4]])&gt;1,MIN(Table134[[#This Row],[Class]:[Column2]]),0)</f>
        <v>0</v>
      </c>
      <c r="K37" s="17">
        <f>IF(SUM(Table134[[#This Row],[Class]:[Column4]])-Table134[[#This Row],[Discard]]+Table134[[#This Row],[Discard]]/100000&gt;0,SUM(Table134[[#This Row],[Class]:[Column4]])-Table134[[#This Row],[Discard]]*0.9999,"")</f>
        <v>345</v>
      </c>
      <c r="L37" s="2">
        <f>IF(Table134[[#This Row],[Total]]&lt;&gt;"",RANK(Table134[[#This Row],[Total]],Table134[Total]),"")</f>
        <v>38</v>
      </c>
      <c r="M37" s="5" t="str">
        <f>IF(Table134[[#This Row],[Name]]&lt;&gt;"",Table134[[#This Row],[Name]],"")</f>
        <v>Patrick Hurley </v>
      </c>
      <c r="N37">
        <f>SUM(Table134[[#This Row],[Class]:[Column3]])-Table134[[#This Row],[Discard]]</f>
        <v>345</v>
      </c>
      <c r="O37" s="5">
        <f>RANK(Table134[[#This Row],[Total2]],Table134[Total2])</f>
        <v>38</v>
      </c>
    </row>
    <row r="38" spans="1:15">
      <c r="A38" s="33" t="s">
        <v>344</v>
      </c>
      <c r="B38" s="34" t="s">
        <v>89</v>
      </c>
      <c r="C38" s="34">
        <v>0</v>
      </c>
      <c r="D38" s="34">
        <v>0</v>
      </c>
      <c r="E38" s="34">
        <v>340</v>
      </c>
      <c r="F38" s="34"/>
      <c r="G38" s="34"/>
      <c r="J38" s="3">
        <f>IF(COUNT(Table134[[#This Row],[Class]:[Column4]])&gt;1,MIN(Table134[[#This Row],[Class]:[Column2]]),0)</f>
        <v>0</v>
      </c>
      <c r="K38" s="17">
        <f>IF(SUM(Table134[[#This Row],[Class]:[Column4]])-Table134[[#This Row],[Discard]]+Table134[[#This Row],[Discard]]/100000&gt;0,SUM(Table134[[#This Row],[Class]:[Column4]])-Table134[[#This Row],[Discard]]*0.9999,"")</f>
        <v>340</v>
      </c>
      <c r="L38" s="2">
        <f>IF(Table134[[#This Row],[Total]]&lt;&gt;"",RANK(Table134[[#This Row],[Total]],Table134[Total]),"")</f>
        <v>40</v>
      </c>
      <c r="M38" s="5" t="str">
        <f>IF(Table134[[#This Row],[Name]]&lt;&gt;"",Table134[[#This Row],[Name]],"")</f>
        <v>Simon Stapleton</v>
      </c>
      <c r="N38">
        <f>SUM(Table134[[#This Row],[Class]:[Column3]])-Table134[[#This Row],[Discard]]</f>
        <v>340</v>
      </c>
      <c r="O38" s="5">
        <f>RANK(Table134[[#This Row],[Total2]],Table134[Total2])</f>
        <v>40</v>
      </c>
    </row>
    <row r="39" spans="1:15">
      <c r="A39" s="33" t="s">
        <v>27</v>
      </c>
      <c r="B39" s="34" t="s">
        <v>84</v>
      </c>
      <c r="C39" s="34"/>
      <c r="D39" s="34"/>
      <c r="E39" s="34"/>
      <c r="F39" s="34">
        <v>415</v>
      </c>
      <c r="G39" s="34"/>
      <c r="J39" s="3">
        <f>IF(COUNT(Table134[[#This Row],[Class]:[Column4]])&gt;1,MIN(Table134[[#This Row],[Class]:[Column2]]),0)</f>
        <v>0</v>
      </c>
      <c r="K39" s="17">
        <f>IF(SUM(Table134[[#This Row],[Class]:[Column4]])-Table134[[#This Row],[Discard]]+Table134[[#This Row],[Discard]]/100000&gt;0,SUM(Table134[[#This Row],[Class]:[Column4]])-Table134[[#This Row],[Discard]],"")</f>
        <v>415</v>
      </c>
      <c r="L39" s="2">
        <f>IF(Table134[[#This Row],[Total]]&lt;&gt;"",RANK(Table134[[#This Row],[Total]],Table134[Total]),"")</f>
        <v>25</v>
      </c>
      <c r="M39" s="5" t="str">
        <f>IF(Table134[[#This Row],[Name]]&lt;&gt;"",Table134[[#This Row],[Name]],"")</f>
        <v>Alan Walsh</v>
      </c>
      <c r="N39">
        <f>SUM(Table134[[#This Row],[Class]:[Column3]])-Table134[[#This Row],[Discard]]</f>
        <v>415</v>
      </c>
      <c r="O39" s="5">
        <f>RANK(Table134[[#This Row],[Total2]],Table134[Total2])</f>
        <v>25</v>
      </c>
    </row>
    <row r="40" spans="1:15">
      <c r="A40" s="33" t="s">
        <v>103</v>
      </c>
      <c r="B40" s="34" t="s">
        <v>84</v>
      </c>
      <c r="C40" s="34"/>
      <c r="D40" s="34"/>
      <c r="E40" s="34"/>
      <c r="F40" s="34">
        <v>358</v>
      </c>
      <c r="G40" s="34"/>
      <c r="J40" s="3">
        <f>IF(COUNT(Table134[[#This Row],[Class]:[Column4]])&gt;1,MIN(Table134[[#This Row],[Class]:[Column2]]),0)</f>
        <v>0</v>
      </c>
      <c r="K40" s="17">
        <f>IF(SUM(Table134[[#This Row],[Class]:[Column4]])-Table134[[#This Row],[Discard]]+Table134[[#This Row],[Discard]]/100000&gt;0,SUM(Table134[[#This Row],[Class]:[Column4]])-Table134[[#This Row],[Discard]]*0.9999,"")</f>
        <v>358</v>
      </c>
      <c r="L40" s="2">
        <f>IF(Table134[[#This Row],[Total]]&lt;&gt;"",RANK(Table134[[#This Row],[Total]],Table134[Total]),"")</f>
        <v>32</v>
      </c>
      <c r="M40" s="5" t="str">
        <f>IF(Table134[[#This Row],[Name]]&lt;&gt;"",Table134[[#This Row],[Name]],"")</f>
        <v>David Manning</v>
      </c>
      <c r="N40">
        <f>SUM(Table134[[#This Row],[Class]:[Column3]])-Table134[[#This Row],[Discard]]</f>
        <v>358</v>
      </c>
      <c r="O40" s="5">
        <f>RANK(Table134[[#This Row],[Total2]],Table134[Total2])</f>
        <v>32</v>
      </c>
    </row>
    <row r="41" spans="1:15">
      <c r="A41" s="35" t="s">
        <v>345</v>
      </c>
      <c r="B41" s="34" t="s">
        <v>89</v>
      </c>
      <c r="C41" s="36"/>
      <c r="D41" s="36"/>
      <c r="E41" s="36"/>
      <c r="F41" s="36">
        <v>358</v>
      </c>
      <c r="G41" s="36"/>
      <c r="H41" s="10"/>
      <c r="I41" s="10"/>
      <c r="J41" s="3">
        <f>IF(COUNT(Table134[[#This Row],[Class]:[Column4]])&gt;1,MIN(Table134[[#This Row],[Class]:[Column2]]),0)</f>
        <v>0</v>
      </c>
      <c r="K41" s="17">
        <f>IF(SUM(Table134[[#This Row],[Class]:[Column4]])-Table134[[#This Row],[Discard]]+Table134[[#This Row],[Discard]]/100000&gt;0,SUM(Table134[[#This Row],[Class]:[Column4]])-Table134[[#This Row],[Discard]]*0.9999,"")</f>
        <v>358</v>
      </c>
      <c r="L41" s="2">
        <f>IF(Table134[[#This Row],[Total]]&lt;&gt;"",RANK(Table134[[#This Row],[Total]],Table134[Total]),"")</f>
        <v>32</v>
      </c>
      <c r="M41" s="5" t="str">
        <f>IF(Table134[[#This Row],[Name]]&lt;&gt;"",Table134[[#This Row],[Name]],"")</f>
        <v>Alanna O Flynn</v>
      </c>
      <c r="N41">
        <f>SUM(Table134[[#This Row],[Class]:[Column3]])-Table134[[#This Row],[Discard]]</f>
        <v>358</v>
      </c>
      <c r="O41" s="5">
        <f>RANK(Table134[[#This Row],[Total2]],Table134[Total2])</f>
        <v>32</v>
      </c>
    </row>
    <row r="42" spans="1:15">
      <c r="A42" s="33" t="s">
        <v>346</v>
      </c>
      <c r="B42" s="34"/>
      <c r="C42" s="34"/>
      <c r="D42" s="34"/>
      <c r="E42" s="34"/>
      <c r="F42" s="34">
        <v>358</v>
      </c>
      <c r="G42" s="34"/>
      <c r="J42" s="3">
        <f>IF(COUNT(Table134[[#This Row],[Class]:[Column4]])&gt;1,MIN(Table134[[#This Row],[Class]:[Column2]]),0)</f>
        <v>0</v>
      </c>
      <c r="K42" s="17">
        <f>IF(SUM(Table134[[#This Row],[Class]:[Column4]])-Table134[[#This Row],[Discard]]+Table134[[#This Row],[Discard]]/100000&gt;0,SUM(Table134[[#This Row],[Class]:[Column4]])-Table134[[#This Row],[Discard]],"")</f>
        <v>358</v>
      </c>
      <c r="L42" s="2">
        <f>IF(Table134[[#This Row],[Total]]&lt;&gt;"",RANK(Table134[[#This Row],[Total]],Table134[Total]),"")</f>
        <v>32</v>
      </c>
      <c r="M42" s="5" t="str">
        <f>IF(Table134[[#This Row],[Name]]&lt;&gt;"",Table134[[#This Row],[Name]],"")</f>
        <v>Lazslo Boros</v>
      </c>
      <c r="N42">
        <f>SUM(Table134[[#This Row],[Class]:[Column3]])-Table134[[#This Row],[Discard]]</f>
        <v>358</v>
      </c>
      <c r="O42" s="5">
        <f>RANK(Table134[[#This Row],[Total2]],Table134[Total2])</f>
        <v>32</v>
      </c>
    </row>
    <row r="43" spans="1:15">
      <c r="A43" s="33" t="s">
        <v>347</v>
      </c>
      <c r="B43" s="34" t="s">
        <v>96</v>
      </c>
      <c r="C43" s="34"/>
      <c r="D43" s="34"/>
      <c r="E43" s="34"/>
      <c r="F43" s="34">
        <v>358</v>
      </c>
      <c r="G43" s="34"/>
      <c r="J43" s="3">
        <f>IF(COUNT(Table134[[#This Row],[Class]:[Column4]])&gt;1,MIN(Table134[[#This Row],[Class]:[Column2]]),0)</f>
        <v>0</v>
      </c>
      <c r="K43" s="17">
        <f>IF(SUM(Table134[[#This Row],[Class]:[Column4]])-Table134[[#This Row],[Discard]]+Table134[[#This Row],[Discard]]/100000&gt;0,SUM(Table134[[#This Row],[Class]:[Column4]])-Table134[[#This Row],[Discard]],"")</f>
        <v>358</v>
      </c>
      <c r="L43" s="2">
        <f>IF(Table134[[#This Row],[Total]]&lt;&gt;"",RANK(Table134[[#This Row],[Total]],Table134[Total]),"")</f>
        <v>32</v>
      </c>
      <c r="M43" s="5" t="str">
        <f>IF(Table134[[#This Row],[Name]]&lt;&gt;"",Table134[[#This Row],[Name]],"")</f>
        <v>Kamil Lotkowski</v>
      </c>
      <c r="N43">
        <f>SUM(Table134[[#This Row],[Class]:[Column3]])-Table134[[#This Row],[Discard]]</f>
        <v>358</v>
      </c>
      <c r="O43" s="5">
        <f>RANK(Table134[[#This Row],[Total2]],Table134[Total2])</f>
        <v>32</v>
      </c>
    </row>
    <row r="44" spans="1:15">
      <c r="A44" s="37" t="s">
        <v>348</v>
      </c>
      <c r="B44" s="34" t="s">
        <v>349</v>
      </c>
      <c r="C44" s="34"/>
      <c r="D44" s="34"/>
      <c r="E44" s="34"/>
      <c r="F44" s="34">
        <v>318</v>
      </c>
      <c r="G44" s="34"/>
      <c r="J44" s="3">
        <f>IF(COUNT(Table134[[#This Row],[Class]:[Column4]])&gt;1,MIN(Table134[[#This Row],[Class]:[Column2]]),0)</f>
        <v>0</v>
      </c>
      <c r="K44" s="17">
        <f>IF(SUM(Table134[[#This Row],[Class]:[Column4]])-Table134[[#This Row],[Discard]]+Table134[[#This Row],[Discard]]/100000&gt;0,SUM(Table134[[#This Row],[Class]:[Column4]])-Table134[[#This Row],[Discard]],"")</f>
        <v>318</v>
      </c>
      <c r="L44" s="2">
        <f>IF(Table134[[#This Row],[Total]]&lt;&gt;"",RANK(Table134[[#This Row],[Total]],Table134[Total]),"")</f>
        <v>41</v>
      </c>
      <c r="M44" s="5" t="str">
        <f>IF(Table134[[#This Row],[Name]]&lt;&gt;"",Table134[[#This Row],[Name]],"")</f>
        <v>Ivan Shorten</v>
      </c>
      <c r="N44">
        <f>SUM(Table134[[#This Row],[Class]:[Column3]])-Table134[[#This Row],[Discard]]</f>
        <v>318</v>
      </c>
      <c r="O44" s="5">
        <f>RANK(Table134[[#This Row],[Total2]],Table134[Total2])</f>
        <v>41</v>
      </c>
    </row>
    <row r="45" spans="1:15">
      <c r="A45" s="37" t="s">
        <v>350</v>
      </c>
      <c r="B45" s="34" t="s">
        <v>96</v>
      </c>
      <c r="C45" s="34"/>
      <c r="D45" s="34"/>
      <c r="E45" s="34"/>
      <c r="F45" s="34">
        <v>288</v>
      </c>
      <c r="G45" s="34"/>
      <c r="J45" s="3">
        <f>IF(COUNT(Table134[[#This Row],[Class]:[Column4]])&gt;1,MIN(Table134[[#This Row],[Class]:[Column2]]),0)</f>
        <v>0</v>
      </c>
      <c r="K45" s="17">
        <f>IF(SUM(Table134[[#This Row],[Class]:[Column4]])-Table134[[#This Row],[Discard]]+Table134[[#This Row],[Discard]]/100000&gt;0,SUM(Table134[[#This Row],[Class]:[Column4]])-Table134[[#This Row],[Discard]],"")</f>
        <v>288</v>
      </c>
      <c r="L45" s="2">
        <f>IF(Table134[[#This Row],[Total]]&lt;&gt;"",RANK(Table134[[#This Row],[Total]],Table134[Total]),"")</f>
        <v>42</v>
      </c>
      <c r="M45" s="5" t="str">
        <f>IF(Table134[[#This Row],[Name]]&lt;&gt;"",Table134[[#This Row],[Name]],"")</f>
        <v>Peter Claro</v>
      </c>
      <c r="N45">
        <f>SUM(Table134[[#This Row],[Class]:[Column3]])-Table134[[#This Row],[Discard]]</f>
        <v>288</v>
      </c>
      <c r="O45" s="5">
        <f>RANK(Table134[[#This Row],[Total2]],Table134[Total2])</f>
        <v>42</v>
      </c>
    </row>
    <row r="46" spans="1:15">
      <c r="A46" s="37" t="s">
        <v>351</v>
      </c>
      <c r="B46" s="34" t="s">
        <v>96</v>
      </c>
      <c r="C46" s="34"/>
      <c r="D46" s="34"/>
      <c r="E46" s="34"/>
      <c r="F46" s="34">
        <v>288</v>
      </c>
      <c r="G46" s="34"/>
      <c r="J46" s="3">
        <f>IF(COUNT(Table134[[#This Row],[Class]:[Column4]])&gt;1,MIN(Table134[[#This Row],[Class]:[Column2]]),0)</f>
        <v>0</v>
      </c>
      <c r="K46" s="17">
        <f>IF(SUM(Table134[[#This Row],[Class]:[Column4]])-Table134[[#This Row],[Discard]]+Table134[[#This Row],[Discard]]/100000&gt;0,SUM(Table134[[#This Row],[Class]:[Column4]])-Table134[[#This Row],[Discard]],"")</f>
        <v>288</v>
      </c>
      <c r="L46" s="2">
        <f>IF(Table134[[#This Row],[Total]]&lt;&gt;"",RANK(Table134[[#This Row],[Total]],Table134[Total]),"")</f>
        <v>42</v>
      </c>
      <c r="M46" s="5" t="str">
        <f>IF(Table134[[#This Row],[Name]]&lt;&gt;"",Table134[[#This Row],[Name]],"")</f>
        <v>Jose Lopez</v>
      </c>
      <c r="N46">
        <f>SUM(Table134[[#This Row],[Class]:[Column3]])-Table134[[#This Row],[Discard]]</f>
        <v>288</v>
      </c>
      <c r="O46" s="5">
        <f>RANK(Table134[[#This Row],[Total2]],Table134[Total2])</f>
        <v>42</v>
      </c>
    </row>
    <row r="47" spans="1:15">
      <c r="A47" s="37" t="s">
        <v>352</v>
      </c>
      <c r="B47" s="34" t="s">
        <v>96</v>
      </c>
      <c r="C47" s="34"/>
      <c r="D47" s="34"/>
      <c r="E47" s="34"/>
      <c r="F47" s="34">
        <v>288</v>
      </c>
      <c r="G47" s="34"/>
      <c r="J47" s="3">
        <f>IF(COUNT(Table134[[#This Row],[Class]:[Column4]])&gt;1,MIN(Table134[[#This Row],[Class]:[Column2]]),0)</f>
        <v>0</v>
      </c>
      <c r="K47" s="17">
        <f>IF(SUM(Table134[[#This Row],[Class]:[Column4]])-Table134[[#This Row],[Discard]]+Table134[[#This Row],[Discard]]/100000&gt;0,SUM(Table134[[#This Row],[Class]:[Column4]])-Table134[[#This Row],[Discard]],"")</f>
        <v>288</v>
      </c>
      <c r="L47" s="2">
        <f>IF(Table134[[#This Row],[Total]]&lt;&gt;"",RANK(Table134[[#This Row],[Total]],Table134[Total]),"")</f>
        <v>42</v>
      </c>
      <c r="M47" s="5" t="str">
        <f>IF(Table134[[#This Row],[Name]]&lt;&gt;"",Table134[[#This Row],[Name]],"")</f>
        <v>Joseph Claro</v>
      </c>
      <c r="N47">
        <f>SUM(Table134[[#This Row],[Class]:[Column3]])-Table134[[#This Row],[Discard]]</f>
        <v>288</v>
      </c>
      <c r="O47" s="5">
        <f>RANK(Table134[[#This Row],[Total2]],Table134[Total2])</f>
        <v>42</v>
      </c>
    </row>
    <row r="48" spans="1:15">
      <c r="A48" s="37"/>
      <c r="B48" s="37"/>
      <c r="C48" s="37"/>
      <c r="D48" s="37"/>
      <c r="E48" s="37"/>
      <c r="F48" s="37"/>
      <c r="G48" s="37"/>
      <c r="J48" s="3">
        <f>IF(COUNT(Table134[[#This Row],[Class]:[Column4]])&gt;1,MIN(Table134[[#This Row],[Class]:[Column2]]),0)</f>
        <v>0</v>
      </c>
      <c r="K48" s="17" t="str">
        <f>IF(SUM(Table134[[#This Row],[Class]:[Column4]])-Table134[[#This Row],[Discard]]+Table134[[#This Row],[Discard]]/100000&gt;0,SUM(Table134[[#This Row],[Class]:[Column4]])-Table134[[#This Row],[Discard]]*0.9999,"")</f>
        <v/>
      </c>
      <c r="L48" s="2" t="str">
        <f>IF(Table134[[#This Row],[Total]]&lt;&gt;"",RANK(Table134[[#This Row],[Total]],Table134[Total]),"")</f>
        <v/>
      </c>
      <c r="M48" s="5" t="str">
        <f>IF(Table134[[#This Row],[Name]]&lt;&gt;"",Table134[[#This Row],[Name]],"")</f>
        <v/>
      </c>
      <c r="N48">
        <f>SUM(Table134[[#This Row],[Class]:[Column3]])-Table134[[#This Row],[Discard]]</f>
        <v>0</v>
      </c>
      <c r="O48" s="5">
        <f>RANK(Table134[[#This Row],[Total2]],Table134[Total2])</f>
        <v>45</v>
      </c>
    </row>
    <row r="49" spans="1:15">
      <c r="A49" s="37"/>
      <c r="B49" s="37"/>
      <c r="C49" s="37"/>
      <c r="D49" s="37"/>
      <c r="E49" s="37"/>
      <c r="F49" s="37"/>
      <c r="G49" s="37"/>
      <c r="J49" s="3">
        <f>IF(COUNT(Table134[[#This Row],[Class]:[Column4]])&gt;1,MIN(Table134[[#This Row],[Class]:[Column2]]),0)</f>
        <v>0</v>
      </c>
      <c r="K49" s="17" t="str">
        <f>IF(SUM(Table134[[#This Row],[Class]:[Column4]])-Table134[[#This Row],[Discard]]+Table134[[#This Row],[Discard]]/100000&gt;0,SUM(Table134[[#This Row],[Class]:[Column4]])-Table134[[#This Row],[Discard]],"")</f>
        <v/>
      </c>
      <c r="L49" s="2" t="str">
        <f>IF(Table134[[#This Row],[Total]]&lt;&gt;"",RANK(Table134[[#This Row],[Total]],Table134[Total]),"")</f>
        <v/>
      </c>
      <c r="M49" s="5" t="str">
        <f>IF(Table134[[#This Row],[Name]]&lt;&gt;"",Table134[[#This Row],[Name]],"")</f>
        <v/>
      </c>
      <c r="N49">
        <f>SUM(Table134[[#This Row],[Class]:[Column3]])-Table134[[#This Row],[Discard]]</f>
        <v>0</v>
      </c>
      <c r="O49" s="5">
        <f>RANK(Table134[[#This Row],[Total2]],Table134[Total2])</f>
        <v>45</v>
      </c>
    </row>
    <row r="50" spans="1:15">
      <c r="A50" s="37"/>
      <c r="B50" s="37"/>
      <c r="C50" s="37"/>
      <c r="D50" s="37"/>
      <c r="E50" s="37"/>
      <c r="F50" s="37"/>
      <c r="G50" s="37"/>
      <c r="J50" s="3">
        <f>IF(COUNT(Table134[[#This Row],[Class]:[Column4]])&gt;1,MIN(Table134[[#This Row],[Class]:[Column2]]),0)</f>
        <v>0</v>
      </c>
      <c r="K50" s="17" t="str">
        <f>IF(SUM(Table134[[#This Row],[Class]:[Column4]])-Table134[[#This Row],[Discard]]+Table134[[#This Row],[Discard]]/100000&gt;0,SUM(Table134[[#This Row],[Class]:[Column4]])-Table134[[#This Row],[Discard]]*0.9999,"")</f>
        <v/>
      </c>
      <c r="L50" s="2" t="str">
        <f>IF(Table134[[#This Row],[Total]]&lt;&gt;"",RANK(Table134[[#This Row],[Total]],Table134[Total]),"")</f>
        <v/>
      </c>
      <c r="M50" s="5" t="str">
        <f>IF(Table134[[#This Row],[Name]]&lt;&gt;"",Table134[[#This Row],[Name]],"")</f>
        <v/>
      </c>
      <c r="N50">
        <f>SUM(Table134[[#This Row],[Class]:[Column3]])-Table134[[#This Row],[Discard]]</f>
        <v>0</v>
      </c>
      <c r="O50" s="5">
        <f>RANK(Table134[[#This Row],[Total2]],Table134[Total2])</f>
        <v>45</v>
      </c>
    </row>
    <row r="51" spans="1:15">
      <c r="A51" s="37"/>
      <c r="B51" s="37"/>
      <c r="C51" s="37"/>
      <c r="D51" s="37"/>
      <c r="E51" s="37"/>
      <c r="F51" s="37"/>
      <c r="G51" s="37"/>
      <c r="J51" s="3">
        <f>IF(COUNT(Table134[[#This Row],[Class]:[Column4]])&gt;1,MIN(Table134[[#This Row],[Class]:[Column2]]),0)</f>
        <v>0</v>
      </c>
      <c r="K51" s="17" t="str">
        <f>IF(SUM(Table134[[#This Row],[Class]:[Column4]])-Table134[[#This Row],[Discard]]+Table134[[#This Row],[Discard]]/100000&gt;0,SUM(Table134[[#This Row],[Class]:[Column4]])-Table134[[#This Row],[Discard]],"")</f>
        <v/>
      </c>
      <c r="L51" s="2" t="str">
        <f>IF(Table134[[#This Row],[Total]]&lt;&gt;"",RANK(Table134[[#This Row],[Total]],Table134[Total]),"")</f>
        <v/>
      </c>
      <c r="M51" s="5" t="str">
        <f>IF(Table134[[#This Row],[Name]]&lt;&gt;"",Table134[[#This Row],[Name]],"")</f>
        <v/>
      </c>
      <c r="N51">
        <f>SUM(Table134[[#This Row],[Class]:[Column3]])-Table134[[#This Row],[Discard]]</f>
        <v>0</v>
      </c>
      <c r="O51" s="5">
        <f>RANK(Table134[[#This Row],[Total2]],Table134[Total2])</f>
        <v>45</v>
      </c>
    </row>
    <row r="52" spans="1:15">
      <c r="A52" s="37"/>
      <c r="B52" s="37"/>
      <c r="C52" s="37"/>
      <c r="D52" s="37"/>
      <c r="E52" s="37"/>
      <c r="F52" s="37"/>
      <c r="G52" s="37"/>
      <c r="J52" s="3">
        <f>IF(COUNT(Table134[[#This Row],[Class]:[Column4]])&gt;1,MIN(Table134[[#This Row],[Class]:[Column2]]),0)</f>
        <v>0</v>
      </c>
      <c r="K52" s="17" t="str">
        <f>IF(SUM(Table134[[#This Row],[Class]:[Column4]])-Table134[[#This Row],[Discard]]+Table134[[#This Row],[Discard]]/100000&gt;0,SUM(Table134[[#This Row],[Class]:[Column4]])-Table134[[#This Row],[Discard]]*0.9999,"")</f>
        <v/>
      </c>
      <c r="L52" s="2" t="str">
        <f>IF(Table134[[#This Row],[Total]]&lt;&gt;"",RANK(Table134[[#This Row],[Total]],Table134[Total]),"")</f>
        <v/>
      </c>
      <c r="M52" s="5" t="str">
        <f>IF(Table134[[#This Row],[Name]]&lt;&gt;"",Table134[[#This Row],[Name]],"")</f>
        <v/>
      </c>
      <c r="N52">
        <f>SUM(Table134[[#This Row],[Class]:[Column3]])-Table134[[#This Row],[Discard]]</f>
        <v>0</v>
      </c>
      <c r="O52" s="5">
        <f>RANK(Table134[[#This Row],[Total2]],Table134[Total2])</f>
        <v>45</v>
      </c>
    </row>
    <row r="53" spans="1:15">
      <c r="A53" s="37"/>
      <c r="B53" s="37"/>
      <c r="C53" s="37"/>
      <c r="D53" s="37"/>
      <c r="E53" s="37"/>
      <c r="F53" s="37"/>
      <c r="G53" s="37"/>
      <c r="J53" s="3">
        <f>IF(COUNT(Table134[[#This Row],[Class]:[Column4]])&gt;1,MIN(Table134[[#This Row],[Class]:[Column2]]),0)</f>
        <v>0</v>
      </c>
      <c r="K53" s="17" t="str">
        <f>IF(SUM(Table134[[#This Row],[Class]:[Column4]])-Table134[[#This Row],[Discard]]+Table134[[#This Row],[Discard]]/100000&gt;0,SUM(Table134[[#This Row],[Class]:[Column4]])-Table134[[#This Row],[Discard]]*0.9999,"")</f>
        <v/>
      </c>
      <c r="L53" s="2" t="str">
        <f>IF(Table134[[#This Row],[Total]]&lt;&gt;"",RANK(Table134[[#This Row],[Total]],Table134[Total]),"")</f>
        <v/>
      </c>
      <c r="M53" s="5" t="str">
        <f>IF(Table134[[#This Row],[Name]]&lt;&gt;"",Table134[[#This Row],[Name]],"")</f>
        <v/>
      </c>
      <c r="N53">
        <f>SUM(Table134[[#This Row],[Class]:[Column3]])-Table134[[#This Row],[Discard]]</f>
        <v>0</v>
      </c>
      <c r="O53" s="5">
        <f>RANK(Table134[[#This Row],[Total2]],Table134[Total2])</f>
        <v>45</v>
      </c>
    </row>
    <row r="54" spans="1:15">
      <c r="A54" s="33"/>
      <c r="B54" s="34"/>
      <c r="C54" s="34"/>
      <c r="D54" s="34"/>
      <c r="E54" s="34"/>
      <c r="F54" s="34"/>
      <c r="G54" s="34"/>
      <c r="J54" s="3">
        <f>IF(COUNT(Table134[[#This Row],[Class]:[Column4]])&gt;1,MIN(Table134[[#This Row],[Class]:[Column2]]),0)</f>
        <v>0</v>
      </c>
      <c r="K54" s="17" t="str">
        <f>IF(SUM(Table134[[#This Row],[Class]:[Column4]])-Table134[[#This Row],[Discard]]+Table134[[#This Row],[Discard]]/100000&gt;0,SUM(Table134[[#This Row],[Class]:[Column4]])-Table134[[#This Row],[Discard]],"")</f>
        <v/>
      </c>
      <c r="L54" s="2" t="str">
        <f>IF(Table134[[#This Row],[Total]]&lt;&gt;"",RANK(Table134[[#This Row],[Total]],Table134[Total]),"")</f>
        <v/>
      </c>
      <c r="M54" s="5" t="str">
        <f>IF(Table134[[#This Row],[Name]]&lt;&gt;"",Table134[[#This Row],[Name]],"")</f>
        <v/>
      </c>
      <c r="N54">
        <f>SUM(Table134[[#This Row],[Class]:[Column3]])-Table134[[#This Row],[Discard]]</f>
        <v>0</v>
      </c>
      <c r="O54" s="5">
        <f>RANK(Table134[[#This Row],[Total2]],Table134[Total2])</f>
        <v>45</v>
      </c>
    </row>
    <row r="55" spans="1:15">
      <c r="A55" s="33"/>
      <c r="B55" s="34"/>
      <c r="C55" s="34"/>
      <c r="D55" s="34"/>
      <c r="E55" s="34"/>
      <c r="F55" s="34"/>
      <c r="G55" s="34"/>
      <c r="J55" s="3">
        <f>IF(COUNT(Table134[[#This Row],[Class]:[Column4]])&gt;1,MIN(Table134[[#This Row],[Class]:[Column2]]),0)</f>
        <v>0</v>
      </c>
      <c r="K55" s="17" t="str">
        <f>IF(SUM(Table134[[#This Row],[Class]:[Column4]])-Table134[[#This Row],[Discard]]+Table134[[#This Row],[Discard]]/100000&gt;0,SUM(Table134[[#This Row],[Class]:[Column4]])-Table134[[#This Row],[Discard]]*0.9999,"")</f>
        <v/>
      </c>
      <c r="L55" s="2" t="str">
        <f>IF(Table134[[#This Row],[Total]]&lt;&gt;"",RANK(Table134[[#This Row],[Total]],Table134[Total]),"")</f>
        <v/>
      </c>
      <c r="M55" s="5" t="str">
        <f>IF(Table134[[#This Row],[Name]]&lt;&gt;"",Table134[[#This Row],[Name]],"")</f>
        <v/>
      </c>
      <c r="N55">
        <f>SUM(Table134[[#This Row],[Class]:[Column3]])-Table134[[#This Row],[Discard]]</f>
        <v>0</v>
      </c>
      <c r="O55" s="5">
        <f>RANK(Table134[[#This Row],[Total2]],Table134[Total2])</f>
        <v>45</v>
      </c>
    </row>
    <row r="56" spans="1:15">
      <c r="A56" s="33"/>
      <c r="B56" s="34"/>
      <c r="C56" s="34"/>
      <c r="D56" s="34"/>
      <c r="E56" s="34"/>
      <c r="F56" s="34"/>
      <c r="G56" s="34"/>
      <c r="J56" s="3">
        <f>IF(COUNT(Table134[[#This Row],[Class]:[Column4]])&gt;1,MIN(Table134[[#This Row],[Class]:[Column2]]),0)</f>
        <v>0</v>
      </c>
      <c r="K56" s="17" t="str">
        <f>IF(SUM(Table134[[#This Row],[Class]:[Column4]])-Table134[[#This Row],[Discard]]+Table134[[#This Row],[Discard]]/100000&gt;0,SUM(Table134[[#This Row],[Class]:[Column4]])-Table134[[#This Row],[Discard]]*0.9999,"")</f>
        <v/>
      </c>
      <c r="L56" s="2" t="str">
        <f>IF(Table134[[#This Row],[Total]]&lt;&gt;"",RANK(Table134[[#This Row],[Total]],Table134[Total]),"")</f>
        <v/>
      </c>
      <c r="M56" s="5" t="str">
        <f>IF(Table134[[#This Row],[Name]]&lt;&gt;"",Table134[[#This Row],[Name]],"")</f>
        <v/>
      </c>
      <c r="N56">
        <f>SUM(Table134[[#This Row],[Class]:[Column3]])-Table134[[#This Row],[Discard]]</f>
        <v>0</v>
      </c>
      <c r="O56" s="5">
        <f>RANK(Table134[[#This Row],[Total2]],Table134[Total2])</f>
        <v>45</v>
      </c>
    </row>
    <row r="57" spans="1:15">
      <c r="A57" s="33"/>
      <c r="B57" s="34"/>
      <c r="C57" s="34"/>
      <c r="D57" s="34"/>
      <c r="E57" s="34"/>
      <c r="F57" s="34"/>
      <c r="G57" s="34"/>
      <c r="J57" s="3">
        <f>IF(COUNT(Table134[[#This Row],[Class]:[Column4]])&gt;1,MIN(Table134[[#This Row],[Class]:[Column2]]),0)</f>
        <v>0</v>
      </c>
      <c r="K57" s="17" t="str">
        <f>IF(SUM(Table134[[#This Row],[Class]:[Column4]])-Table134[[#This Row],[Discard]]+Table134[[#This Row],[Discard]]/100000&gt;0,SUM(Table134[[#This Row],[Class]:[Column4]])-Table134[[#This Row],[Discard]]*0.9999,"")</f>
        <v/>
      </c>
      <c r="L57" s="2" t="str">
        <f>IF(Table134[[#This Row],[Total]]&lt;&gt;"",RANK(Table134[[#This Row],[Total]],Table134[Total]),"")</f>
        <v/>
      </c>
      <c r="M57" s="5" t="str">
        <f>IF(Table134[[#This Row],[Name]]&lt;&gt;"",Table134[[#This Row],[Name]],"")</f>
        <v/>
      </c>
      <c r="N57">
        <f>SUM(Table134[[#This Row],[Class]:[Column3]])-Table134[[#This Row],[Discard]]</f>
        <v>0</v>
      </c>
      <c r="O57" s="5">
        <f>RANK(Table134[[#This Row],[Total2]],Table134[Total2])</f>
        <v>45</v>
      </c>
    </row>
    <row r="58" spans="1:15">
      <c r="A58" s="33"/>
      <c r="B58" s="34"/>
      <c r="C58" s="34"/>
      <c r="D58" s="34"/>
      <c r="E58" s="34"/>
      <c r="F58" s="34"/>
      <c r="G58" s="34"/>
      <c r="J58" s="3">
        <f>IF(COUNT(Table134[[#This Row],[Class]:[Column4]])&gt;1,MIN(Table134[[#This Row],[Class]:[Column2]]),0)</f>
        <v>0</v>
      </c>
      <c r="K58" s="17" t="str">
        <f>IF(SUM(Table134[[#This Row],[Class]:[Column4]])-Table134[[#This Row],[Discard]]+Table134[[#This Row],[Discard]]/100000&gt;0,SUM(Table134[[#This Row],[Class]:[Column4]])-Table134[[#This Row],[Discard]],"")</f>
        <v/>
      </c>
      <c r="L58" s="2" t="str">
        <f>IF(Table134[[#This Row],[Total]]&lt;&gt;"",RANK(Table134[[#This Row],[Total]],Table134[Total]),"")</f>
        <v/>
      </c>
      <c r="M58" s="5" t="str">
        <f>IF(Table134[[#This Row],[Name]]&lt;&gt;"",Table134[[#This Row],[Name]],"")</f>
        <v/>
      </c>
      <c r="N58">
        <f>SUM(Table134[[#This Row],[Class]:[Column3]])-Table134[[#This Row],[Discard]]</f>
        <v>0</v>
      </c>
      <c r="O58" s="5">
        <f>RANK(Table134[[#This Row],[Total2]],Table134[Total2])</f>
        <v>45</v>
      </c>
    </row>
    <row r="59" spans="1:15">
      <c r="A59" s="33"/>
      <c r="B59" s="34"/>
      <c r="C59" s="34"/>
      <c r="D59" s="34"/>
      <c r="E59" s="34"/>
      <c r="F59" s="34"/>
      <c r="G59" s="34"/>
      <c r="J59" s="3">
        <f>IF(COUNT(Table134[[#This Row],[Class]:[Column4]])&gt;1,MIN(Table134[[#This Row],[Class]:[Column2]]),0)</f>
        <v>0</v>
      </c>
      <c r="K59" s="17" t="str">
        <f>IF(SUM(Table134[[#This Row],[Class]:[Column4]])-Table134[[#This Row],[Discard]]+Table134[[#This Row],[Discard]]/100000&gt;0,SUM(Table134[[#This Row],[Class]:[Column4]])-Table134[[#This Row],[Discard]]*0.9999,"")</f>
        <v/>
      </c>
      <c r="L59" s="2" t="str">
        <f>IF(Table134[[#This Row],[Total]]&lt;&gt;"",RANK(Table134[[#This Row],[Total]],Table134[Total]),"")</f>
        <v/>
      </c>
      <c r="M59" s="5" t="str">
        <f>IF(Table134[[#This Row],[Name]]&lt;&gt;"",Table134[[#This Row],[Name]],"")</f>
        <v/>
      </c>
      <c r="N59">
        <f>SUM(Table134[[#This Row],[Class]:[Column3]])-Table134[[#This Row],[Discard]]</f>
        <v>0</v>
      </c>
      <c r="O59" s="5">
        <f>RANK(Table134[[#This Row],[Total2]],Table134[Total2])</f>
        <v>45</v>
      </c>
    </row>
    <row r="60" spans="1:15">
      <c r="A60" s="33"/>
      <c r="B60" s="34"/>
      <c r="C60" s="34"/>
      <c r="D60" s="34"/>
      <c r="E60" s="34"/>
      <c r="F60" s="34"/>
      <c r="G60" s="34"/>
      <c r="J60" s="3">
        <f>IF(COUNT(Table134[[#This Row],[Class]:[Column4]])&gt;1,MIN(Table134[[#This Row],[Class]:[Column2]]),0)</f>
        <v>0</v>
      </c>
      <c r="K60" s="17" t="str">
        <f>IF(SUM(Table134[[#This Row],[Class]:[Column4]])-Table134[[#This Row],[Discard]]+Table134[[#This Row],[Discard]]/100000&gt;0,SUM(Table134[[#This Row],[Class]:[Column4]])-Table134[[#This Row],[Discard]],"")</f>
        <v/>
      </c>
      <c r="L60" s="2" t="str">
        <f>IF(Table134[[#This Row],[Total]]&lt;&gt;"",RANK(Table134[[#This Row],[Total]],Table134[Total]),"")</f>
        <v/>
      </c>
      <c r="M60" s="5" t="str">
        <f>IF(Table134[[#This Row],[Name]]&lt;&gt;"",Table134[[#This Row],[Name]],"")</f>
        <v/>
      </c>
      <c r="N60">
        <f>SUM(Table134[[#This Row],[Class]:[Column3]])-Table134[[#This Row],[Discard]]</f>
        <v>0</v>
      </c>
      <c r="O60" s="5">
        <f>RANK(Table134[[#This Row],[Total2]],Table134[Total2])</f>
        <v>45</v>
      </c>
    </row>
    <row r="61" spans="1:15">
      <c r="A61" s="33"/>
      <c r="B61" s="34"/>
      <c r="C61" s="34"/>
      <c r="D61" s="34"/>
      <c r="E61" s="34"/>
      <c r="F61" s="34"/>
      <c r="G61" s="34"/>
      <c r="J61" s="3">
        <f>IF(COUNT(Table134[[#This Row],[Class]:[Column4]])&gt;1,MIN(Table134[[#This Row],[Class]:[Column2]]),0)</f>
        <v>0</v>
      </c>
      <c r="K61" s="17" t="str">
        <f>IF(SUM(Table134[[#This Row],[Class]:[Column4]])-Table134[[#This Row],[Discard]]+Table134[[#This Row],[Discard]]/100000&gt;0,SUM(Table134[[#This Row],[Class]:[Column4]])-Table134[[#This Row],[Discard]],"")</f>
        <v/>
      </c>
      <c r="L61" s="2" t="str">
        <f>IF(Table134[[#This Row],[Total]]&lt;&gt;"",RANK(Table134[[#This Row],[Total]],Table134[Total]),"")</f>
        <v/>
      </c>
      <c r="M61" s="5" t="str">
        <f>IF(Table134[[#This Row],[Name]]&lt;&gt;"",Table134[[#This Row],[Name]],"")</f>
        <v/>
      </c>
      <c r="N61">
        <f>SUM(Table134[[#This Row],[Class]:[Column3]])-Table134[[#This Row],[Discard]]</f>
        <v>0</v>
      </c>
      <c r="O61" s="5">
        <f>RANK(Table134[[#This Row],[Total2]],Table134[Total2])</f>
        <v>45</v>
      </c>
    </row>
    <row r="62" spans="1:15">
      <c r="A62" s="33"/>
      <c r="B62" s="34"/>
      <c r="C62" s="34"/>
      <c r="D62" s="34"/>
      <c r="E62" s="34"/>
      <c r="F62" s="34"/>
      <c r="G62" s="34"/>
      <c r="J62" s="3">
        <f>IF(COUNT(Table134[[#This Row],[Class]:[Column4]])&gt;1,MIN(Table134[[#This Row],[Class]:[Column2]]),0)</f>
        <v>0</v>
      </c>
      <c r="K62" s="17" t="str">
        <f>IF(SUM(Table134[[#This Row],[Class]:[Column4]])-Table134[[#This Row],[Discard]]+Table134[[#This Row],[Discard]]/100000&gt;0,SUM(Table134[[#This Row],[Class]:[Column4]])-Table134[[#This Row],[Discard]],"")</f>
        <v/>
      </c>
      <c r="L62" s="2" t="str">
        <f>IF(Table134[[#This Row],[Total]]&lt;&gt;"",RANK(Table134[[#This Row],[Total]],Table134[Total]),"")</f>
        <v/>
      </c>
      <c r="M62" s="5" t="str">
        <f>IF(Table134[[#This Row],[Name]]&lt;&gt;"",Table134[[#This Row],[Name]],"")</f>
        <v/>
      </c>
      <c r="N62">
        <f>SUM(Table134[[#This Row],[Class]:[Column3]])-Table134[[#This Row],[Discard]]</f>
        <v>0</v>
      </c>
      <c r="O62" s="5">
        <f>RANK(Table134[[#This Row],[Total2]],Table134[Total2])</f>
        <v>45</v>
      </c>
    </row>
    <row r="63" spans="1:15">
      <c r="A63" s="33"/>
      <c r="B63" s="34"/>
      <c r="C63" s="34"/>
      <c r="D63" s="34"/>
      <c r="E63" s="34"/>
      <c r="F63" s="34"/>
      <c r="G63" s="34"/>
      <c r="J63" s="3">
        <f>IF(COUNT(Table134[[#This Row],[Class]:[Column4]])&gt;1,MIN(Table134[[#This Row],[Class]:[Column2]]),0)</f>
        <v>0</v>
      </c>
      <c r="K63" s="17" t="str">
        <f>IF(SUM(Table134[[#This Row],[Class]:[Column4]])-Table134[[#This Row],[Discard]]+Table134[[#This Row],[Discard]]/100000&gt;0,SUM(Table134[[#This Row],[Class]:[Column4]])-Table134[[#This Row],[Discard]],"")</f>
        <v/>
      </c>
      <c r="L63" s="2" t="str">
        <f>IF(Table134[[#This Row],[Total]]&lt;&gt;"",RANK(Table134[[#This Row],[Total]],Table134[Total]),"")</f>
        <v/>
      </c>
      <c r="M63" s="5" t="str">
        <f>IF(Table134[[#This Row],[Name]]&lt;&gt;"",Table134[[#This Row],[Name]],"")</f>
        <v/>
      </c>
      <c r="N63">
        <f>SUM(Table134[[#This Row],[Class]:[Column3]])-Table134[[#This Row],[Discard]]</f>
        <v>0</v>
      </c>
      <c r="O63" s="5">
        <f>RANK(Table134[[#This Row],[Total2]],Table134[Total2])</f>
        <v>45</v>
      </c>
    </row>
    <row r="64" spans="1:15">
      <c r="A64" s="33"/>
      <c r="B64" s="34"/>
      <c r="C64" s="34"/>
      <c r="D64" s="34"/>
      <c r="E64" s="34"/>
      <c r="F64" s="34"/>
      <c r="G64" s="34"/>
      <c r="J64" s="3">
        <f>IF(COUNT(Table134[[#This Row],[Class]:[Column4]])&gt;1,MIN(Table134[[#This Row],[Class]:[Column2]]),0)</f>
        <v>0</v>
      </c>
      <c r="K64" s="17" t="str">
        <f>IF(SUM(Table134[[#This Row],[Class]:[Column4]])-Table134[[#This Row],[Discard]]+Table134[[#This Row],[Discard]]/100000&gt;0,SUM(Table134[[#This Row],[Class]:[Column4]])-Table134[[#This Row],[Discard]],"")</f>
        <v/>
      </c>
      <c r="L64" s="2" t="str">
        <f>IF(Table134[[#This Row],[Total]]&lt;&gt;"",RANK(Table134[[#This Row],[Total]],Table134[Total]),"")</f>
        <v/>
      </c>
      <c r="M64" s="5" t="str">
        <f>IF(Table134[[#This Row],[Name]]&lt;&gt;"",Table134[[#This Row],[Name]],"")</f>
        <v/>
      </c>
      <c r="N64">
        <f>SUM(Table134[[#This Row],[Class]:[Column3]])-Table134[[#This Row],[Discard]]</f>
        <v>0</v>
      </c>
      <c r="O64" s="5">
        <f>RANK(Table134[[#This Row],[Total2]],Table134[Total2])</f>
        <v>45</v>
      </c>
    </row>
    <row r="65" spans="1:15">
      <c r="A65" s="33"/>
      <c r="B65" s="34"/>
      <c r="C65" s="34"/>
      <c r="D65" s="34"/>
      <c r="E65" s="34"/>
      <c r="F65" s="34"/>
      <c r="G65" s="34"/>
      <c r="J65" s="3">
        <f>IF(COUNT(Table134[[#This Row],[Class]:[Column4]])&gt;1,MIN(Table134[[#This Row],[Class]:[Column2]]),0)</f>
        <v>0</v>
      </c>
      <c r="K65" s="17" t="str">
        <f>IF(SUM(Table134[[#This Row],[Class]:[Column4]])-Table134[[#This Row],[Discard]]+Table134[[#This Row],[Discard]]/100000&gt;0,SUM(Table134[[#This Row],[Class]:[Column4]])-Table134[[#This Row],[Discard]],"")</f>
        <v/>
      </c>
      <c r="L65" s="2" t="str">
        <f>IF(Table134[[#This Row],[Total]]&lt;&gt;"",RANK(Table134[[#This Row],[Total]],Table134[Total]),"")</f>
        <v/>
      </c>
      <c r="M65" s="5" t="str">
        <f>IF(Table134[[#This Row],[Name]]&lt;&gt;"",Table134[[#This Row],[Name]],"")</f>
        <v/>
      </c>
      <c r="N65">
        <f>SUM(Table134[[#This Row],[Class]:[Column3]])-Table134[[#This Row],[Discard]]</f>
        <v>0</v>
      </c>
      <c r="O65" s="5">
        <f>RANK(Table134[[#This Row],[Total2]],Table134[Total2])</f>
        <v>45</v>
      </c>
    </row>
    <row r="66" spans="1:15">
      <c r="A66" s="33"/>
      <c r="B66" s="34"/>
      <c r="C66" s="34"/>
      <c r="D66" s="34"/>
      <c r="E66" s="34"/>
      <c r="F66" s="34"/>
      <c r="G66" s="34"/>
      <c r="J66" s="3">
        <f>IF(COUNT(Table134[[#This Row],[Class]:[Column4]])&gt;1,MIN(Table134[[#This Row],[Class]:[Column2]]),0)</f>
        <v>0</v>
      </c>
      <c r="K66" s="17" t="str">
        <f>IF(SUM(Table134[[#This Row],[Class]:[Column4]])-Table134[[#This Row],[Discard]]+Table134[[#This Row],[Discard]]/100000&gt;0,SUM(Table134[[#This Row],[Class]:[Column4]])-Table134[[#This Row],[Discard]],"")</f>
        <v/>
      </c>
      <c r="L66" s="2" t="str">
        <f>IF(Table134[[#This Row],[Total]]&lt;&gt;"",RANK(Table134[[#This Row],[Total]],Table134[Total]),"")</f>
        <v/>
      </c>
      <c r="M66" s="5" t="str">
        <f>IF(Table134[[#This Row],[Name]]&lt;&gt;"",Table134[[#This Row],[Name]],"")</f>
        <v/>
      </c>
      <c r="N66">
        <f>SUM(Table134[[#This Row],[Class]:[Column3]])-Table134[[#This Row],[Discard]]</f>
        <v>0</v>
      </c>
      <c r="O66" s="5">
        <f>RANK(Table134[[#This Row],[Total2]],Table134[Total2])</f>
        <v>45</v>
      </c>
    </row>
    <row r="67" spans="1:15">
      <c r="A67" s="33"/>
      <c r="B67" s="34"/>
      <c r="C67" s="34"/>
      <c r="D67" s="34"/>
      <c r="E67" s="34"/>
      <c r="F67" s="34"/>
      <c r="G67" s="34"/>
      <c r="J67" s="3">
        <f>IF(COUNT(Table134[[#This Row],[Class]:[Column4]])&gt;1,MIN(Table134[[#This Row],[Class]:[Column2]]),0)</f>
        <v>0</v>
      </c>
      <c r="K67" s="17" t="str">
        <f>IF(SUM(Table134[[#This Row],[Class]:[Column4]])-Table134[[#This Row],[Discard]]+Table134[[#This Row],[Discard]]/100000&gt;0,SUM(Table134[[#This Row],[Class]:[Column4]])-Table134[[#This Row],[Discard]],"")</f>
        <v/>
      </c>
      <c r="L67" s="2" t="str">
        <f>IF(Table134[[#This Row],[Total]]&lt;&gt;"",RANK(Table134[[#This Row],[Total]],Table134[Total]),"")</f>
        <v/>
      </c>
      <c r="M67" s="5" t="str">
        <f>IF(Table134[[#This Row],[Name]]&lt;&gt;"",Table134[[#This Row],[Name]],"")</f>
        <v/>
      </c>
      <c r="N67">
        <f>SUM(Table134[[#This Row],[Class]:[Column3]])-Table134[[#This Row],[Discard]]</f>
        <v>0</v>
      </c>
      <c r="O67" s="5">
        <f>RANK(Table134[[#This Row],[Total2]],Table134[Total2])</f>
        <v>45</v>
      </c>
    </row>
    <row r="68" spans="1:15">
      <c r="A68" s="33"/>
      <c r="B68" s="34"/>
      <c r="C68" s="34"/>
      <c r="D68" s="34"/>
      <c r="E68" s="34"/>
      <c r="F68" s="34"/>
      <c r="G68" s="34"/>
      <c r="J68" s="3">
        <f>IF(COUNT(Table134[[#This Row],[Class]:[Column4]])&gt;1,MIN(Table134[[#This Row],[Class]:[Column2]]),0)</f>
        <v>0</v>
      </c>
      <c r="K68" s="17" t="str">
        <f>IF(SUM(Table134[[#This Row],[Class]:[Column4]])-Table134[[#This Row],[Discard]]+Table134[[#This Row],[Discard]]/100000&gt;0,SUM(Table134[[#This Row],[Class]:[Column4]])-Table134[[#This Row],[Discard]],"")</f>
        <v/>
      </c>
      <c r="L68" s="2" t="str">
        <f>IF(Table134[[#This Row],[Total]]&lt;&gt;"",RANK(Table134[[#This Row],[Total]],Table134[Total]),"")</f>
        <v/>
      </c>
      <c r="M68" s="5" t="str">
        <f>IF(Table134[[#This Row],[Name]]&lt;&gt;"",Table134[[#This Row],[Name]],"")</f>
        <v/>
      </c>
      <c r="N68">
        <f>SUM(Table134[[#This Row],[Class]:[Column3]])-Table134[[#This Row],[Discard]]</f>
        <v>0</v>
      </c>
      <c r="O68" s="5">
        <f>RANK(Table134[[#This Row],[Total2]],Table134[Total2])</f>
        <v>45</v>
      </c>
    </row>
    <row r="69" spans="1:15">
      <c r="A69" s="33"/>
      <c r="B69" s="34"/>
      <c r="C69" s="34"/>
      <c r="D69" s="34"/>
      <c r="E69" s="34"/>
      <c r="F69" s="34"/>
      <c r="G69" s="34"/>
      <c r="J69" s="3">
        <f>IF(COUNT(Table134[[#This Row],[Class]:[Column4]])&gt;1,MIN(Table134[[#This Row],[Class]:[Column2]]),0)</f>
        <v>0</v>
      </c>
      <c r="K69" s="17" t="str">
        <f>IF(SUM(Table134[[#This Row],[Class]:[Column4]])-Table134[[#This Row],[Discard]]+Table134[[#This Row],[Discard]]/100000&gt;0,SUM(Table134[[#This Row],[Class]:[Column4]])-Table134[[#This Row],[Discard]],"")</f>
        <v/>
      </c>
      <c r="L69" s="2" t="str">
        <f>IF(Table134[[#This Row],[Total]]&lt;&gt;"",RANK(Table134[[#This Row],[Total]],Table134[Total]),"")</f>
        <v/>
      </c>
      <c r="M69" s="5" t="str">
        <f>IF(Table134[[#This Row],[Name]]&lt;&gt;"",Table134[[#This Row],[Name]],"")</f>
        <v/>
      </c>
      <c r="N69">
        <f>SUM(Table134[[#This Row],[Class]:[Column3]])-Table134[[#This Row],[Discard]]</f>
        <v>0</v>
      </c>
      <c r="O69" s="5">
        <f>RANK(Table134[[#This Row],[Total2]],Table134[Total2])</f>
        <v>45</v>
      </c>
    </row>
    <row r="70" spans="10:15">
      <c r="J70" s="3">
        <f>IF(COUNT(Table134[[#This Row],[Class]:[Column4]])&gt;1,MIN(Table134[[#This Row],[Class]:[Column2]]),0)</f>
        <v>0</v>
      </c>
      <c r="K70" s="17" t="str">
        <f>IF(SUM(Table134[[#This Row],[Class]:[Column4]])-Table134[[#This Row],[Discard]]+Table134[[#This Row],[Discard]]/100000&gt;0,SUM(Table134[[#This Row],[Class]:[Column4]])-Table134[[#This Row],[Discard]],"")</f>
        <v/>
      </c>
      <c r="L70" s="2" t="str">
        <f>IF(Table134[[#This Row],[Total]]&lt;&gt;"",RANK(Table134[[#This Row],[Total]],Table134[Total]),"")</f>
        <v/>
      </c>
      <c r="M70" s="5" t="str">
        <f>IF(Table134[[#This Row],[Name]]&lt;&gt;"",Table134[[#This Row],[Name]],"")</f>
        <v/>
      </c>
      <c r="N70">
        <f>SUM(Table134[[#This Row],[Class]:[Column3]])-Table134[[#This Row],[Discard]]</f>
        <v>0</v>
      </c>
      <c r="O70" s="5">
        <f>RANK(Table134[[#This Row],[Total2]],Table134[Total2])</f>
        <v>45</v>
      </c>
    </row>
    <row r="71" spans="10:15">
      <c r="J71" s="3">
        <f>IF(COUNT(Table134[[#This Row],[Class]:[Column4]])&gt;1,MIN(Table134[[#This Row],[Class]:[Column2]]),0)</f>
        <v>0</v>
      </c>
      <c r="K71" s="17" t="str">
        <f>IF(SUM(Table134[[#This Row],[Class]:[Column4]])-Table134[[#This Row],[Discard]]+Table134[[#This Row],[Discard]]/100000&gt;0,SUM(Table134[[#This Row],[Class]:[Column4]])-Table134[[#This Row],[Discard]],"")</f>
        <v/>
      </c>
      <c r="L71" s="2" t="str">
        <f>IF(Table134[[#This Row],[Total]]&lt;&gt;"",RANK(Table134[[#This Row],[Total]],Table134[Total]),"")</f>
        <v/>
      </c>
      <c r="M71" s="5" t="str">
        <f>IF(Table134[[#This Row],[Name]]&lt;&gt;"",Table134[[#This Row],[Name]],"")</f>
        <v/>
      </c>
      <c r="N71">
        <f>SUM(Table134[[#This Row],[Class]:[Column3]])-Table134[[#This Row],[Discard]]</f>
        <v>0</v>
      </c>
      <c r="O71" s="5">
        <f>RANK(Table134[[#This Row],[Total2]],Table134[Total2])</f>
        <v>45</v>
      </c>
    </row>
    <row r="72" spans="10:15">
      <c r="J72" s="3">
        <f>IF(COUNT(Table134[[#This Row],[Class]:[Column4]])&gt;1,MIN(Table134[[#This Row],[Class]:[Column2]]),0)</f>
        <v>0</v>
      </c>
      <c r="K72" s="17" t="str">
        <f>IF(SUM(Table134[[#This Row],[Class]:[Column4]])-Table134[[#This Row],[Discard]]+Table134[[#This Row],[Discard]]/100000&gt;0,SUM(Table134[[#This Row],[Class]:[Column4]])-Table134[[#This Row],[Discard]],"")</f>
        <v/>
      </c>
      <c r="L72" s="2" t="str">
        <f>IF(Table134[[#This Row],[Total]]&lt;&gt;"",RANK(Table134[[#This Row],[Total]],Table134[Total]),"")</f>
        <v/>
      </c>
      <c r="M72" s="5" t="str">
        <f>IF(Table134[[#This Row],[Name]]&lt;&gt;"",Table134[[#This Row],[Name]],"")</f>
        <v/>
      </c>
      <c r="N72">
        <f>SUM(Table134[[#This Row],[Class]:[Column3]])-Table134[[#This Row],[Discard]]</f>
        <v>0</v>
      </c>
      <c r="O72" s="5">
        <f>RANK(Table134[[#This Row],[Total2]],Table134[Total2])</f>
        <v>45</v>
      </c>
    </row>
    <row r="73" spans="10:15">
      <c r="J73" s="3">
        <f>IF(COUNT(Table134[[#This Row],[Class]:[Column4]])&gt;1,MIN(Table134[[#This Row],[Class]:[Column2]]),0)</f>
        <v>0</v>
      </c>
      <c r="K73" s="17" t="str">
        <f>IF(SUM(Table134[[#This Row],[Class]:[Column4]])-Table134[[#This Row],[Discard]]+Table134[[#This Row],[Discard]]/100000&gt;0,SUM(Table134[[#This Row],[Class]:[Column4]])-Table134[[#This Row],[Discard]],"")</f>
        <v/>
      </c>
      <c r="L73" s="2" t="str">
        <f>IF(Table134[[#This Row],[Total]]&lt;&gt;"",RANK(Table134[[#This Row],[Total]],Table134[Total]),"")</f>
        <v/>
      </c>
      <c r="M73" s="5" t="str">
        <f>IF(Table134[[#This Row],[Name]]&lt;&gt;"",Table134[[#This Row],[Name]],"")</f>
        <v/>
      </c>
      <c r="N73">
        <f>SUM(Table134[[#This Row],[Class]:[Column3]])-Table134[[#This Row],[Discard]]</f>
        <v>0</v>
      </c>
      <c r="O73" s="5">
        <f>RANK(Table134[[#This Row],[Total2]],Table134[Total2])</f>
        <v>45</v>
      </c>
    </row>
    <row r="74" spans="10:15">
      <c r="J74" s="3">
        <f>IF(COUNT(Table134[[#This Row],[Class]:[Column4]])&gt;1,MIN(Table134[[#This Row],[Class]:[Column2]]),0)</f>
        <v>0</v>
      </c>
      <c r="K74" s="17" t="str">
        <f>IF(SUM(Table134[[#This Row],[Class]:[Column4]])-Table134[[#This Row],[Discard]]+Table134[[#This Row],[Discard]]/100000&gt;0,SUM(Table134[[#This Row],[Class]:[Column4]])-Table134[[#This Row],[Discard]],"")</f>
        <v/>
      </c>
      <c r="L74" s="2" t="str">
        <f>IF(Table134[[#This Row],[Total]]&lt;&gt;"",RANK(Table134[[#This Row],[Total]],Table134[Total]),"")</f>
        <v/>
      </c>
      <c r="M74" s="5" t="str">
        <f>IF(Table134[[#This Row],[Name]]&lt;&gt;"",Table134[[#This Row],[Name]],"")</f>
        <v/>
      </c>
      <c r="N74">
        <f>SUM(Table134[[#This Row],[Class]:[Column3]])-Table134[[#This Row],[Discard]]</f>
        <v>0</v>
      </c>
      <c r="O74" s="5">
        <f>RANK(Table134[[#This Row],[Total2]],Table134[Total2])</f>
        <v>45</v>
      </c>
    </row>
    <row r="75" spans="10:15">
      <c r="J75" s="3">
        <f>IF(COUNT(Table134[[#This Row],[Class]:[Column4]])&gt;1,MIN(Table134[[#This Row],[Class]:[Column2]]),0)</f>
        <v>0</v>
      </c>
      <c r="K75" s="17" t="str">
        <f>IF(SUM(Table134[[#This Row],[Class]:[Column4]])-Table134[[#This Row],[Discard]]+Table134[[#This Row],[Discard]]/100000&gt;0,SUM(Table134[[#This Row],[Class]:[Column4]])-Table134[[#This Row],[Discard]],"")</f>
        <v/>
      </c>
      <c r="L75" s="2" t="str">
        <f>IF(Table134[[#This Row],[Total]]&lt;&gt;"",RANK(Table134[[#This Row],[Total]],Table134[Total]),"")</f>
        <v/>
      </c>
      <c r="M75" s="5" t="str">
        <f>IF(Table134[[#This Row],[Name]]&lt;&gt;"",Table134[[#This Row],[Name]],"")</f>
        <v/>
      </c>
      <c r="N75">
        <f>SUM(Table134[[#This Row],[Class]:[Column3]])-Table134[[#This Row],[Discard]]</f>
        <v>0</v>
      </c>
      <c r="O75" s="5">
        <f>RANK(Table134[[#This Row],[Total2]],Table134[Total2])</f>
        <v>45</v>
      </c>
    </row>
    <row r="76" spans="10:15">
      <c r="J76" s="3">
        <f>IF(COUNT(Table134[[#This Row],[Class]:[Column4]])&gt;1,MIN(Table134[[#This Row],[Class]:[Column2]]),0)</f>
        <v>0</v>
      </c>
      <c r="K76" s="17" t="str">
        <f>IF(SUM(Table134[[#This Row],[Class]:[Column4]])-Table134[[#This Row],[Discard]]+Table134[[#This Row],[Discard]]/100000&gt;0,SUM(Table134[[#This Row],[Class]:[Column4]])-Table134[[#This Row],[Discard]],"")</f>
        <v/>
      </c>
      <c r="L76" s="2" t="str">
        <f>IF(Table134[[#This Row],[Total]]&lt;&gt;"",RANK(Table134[[#This Row],[Total]],Table134[Total]),"")</f>
        <v/>
      </c>
      <c r="M76" s="5" t="str">
        <f>IF(Table134[[#This Row],[Name]]&lt;&gt;"",Table134[[#This Row],[Name]],"")</f>
        <v/>
      </c>
      <c r="N76">
        <f>SUM(Table134[[#This Row],[Class]:[Column3]])-Table134[[#This Row],[Discard]]</f>
        <v>0</v>
      </c>
      <c r="O76" s="5">
        <f>RANK(Table134[[#This Row],[Total2]],Table134[Total2])</f>
        <v>45</v>
      </c>
    </row>
    <row r="77" spans="10:15">
      <c r="J77" s="3">
        <f>IF(COUNT(Table134[[#This Row],[Class]:[Column4]])&gt;1,MIN(Table134[[#This Row],[Class]:[Column2]]),0)</f>
        <v>0</v>
      </c>
      <c r="K77" s="17" t="str">
        <f>IF(SUM(Table134[[#This Row],[Class]:[Column4]])-Table134[[#This Row],[Discard]]+Table134[[#This Row],[Discard]]/100000&gt;0,SUM(Table134[[#This Row],[Class]:[Column4]])-Table134[[#This Row],[Discard]],"")</f>
        <v/>
      </c>
      <c r="L77" s="2" t="str">
        <f>IF(Table134[[#This Row],[Total]]&lt;&gt;"",RANK(Table134[[#This Row],[Total]],Table134[Total]),"")</f>
        <v/>
      </c>
      <c r="M77" s="5" t="str">
        <f>IF(Table134[[#This Row],[Name]]&lt;&gt;"",Table134[[#This Row],[Name]],"")</f>
        <v/>
      </c>
      <c r="N77">
        <f>SUM(Table134[[#This Row],[Class]:[Column3]])-Table134[[#This Row],[Discard]]</f>
        <v>0</v>
      </c>
      <c r="O77" s="5">
        <f>RANK(Table134[[#This Row],[Total2]],Table134[Total2])</f>
        <v>45</v>
      </c>
    </row>
    <row r="78" spans="10:15">
      <c r="J78" s="3">
        <f>IF(COUNT(Table134[[#This Row],[Class]:[Column4]])&gt;1,MIN(Table134[[#This Row],[Class]:[Column2]]),0)</f>
        <v>0</v>
      </c>
      <c r="K78" s="17" t="str">
        <f>IF(SUM(Table134[[#This Row],[Class]:[Column4]])-Table134[[#This Row],[Discard]]+Table134[[#This Row],[Discard]]/100000&gt;0,SUM(Table134[[#This Row],[Class]:[Column4]])-Table134[[#This Row],[Discard]],"")</f>
        <v/>
      </c>
      <c r="L78" s="2" t="str">
        <f>IF(Table134[[#This Row],[Total]]&lt;&gt;"",RANK(Table134[[#This Row],[Total]],Table134[Total]),"")</f>
        <v/>
      </c>
      <c r="M78" s="5" t="str">
        <f>IF(Table134[[#This Row],[Name]]&lt;&gt;"",Table134[[#This Row],[Name]],"")</f>
        <v/>
      </c>
      <c r="N78">
        <f>SUM(Table134[[#This Row],[Class]:[Column3]])-Table134[[#This Row],[Discard]]</f>
        <v>0</v>
      </c>
      <c r="O78" s="5">
        <f>RANK(Table134[[#This Row],[Total2]],Table134[Total2])</f>
        <v>45</v>
      </c>
    </row>
    <row r="79" spans="10:15">
      <c r="J79" s="3">
        <f>IF(COUNT(Table134[[#This Row],[Class]:[Column4]])&gt;1,MIN(Table134[[#This Row],[Class]:[Column2]]),0)</f>
        <v>0</v>
      </c>
      <c r="K79" s="17" t="str">
        <f>IF(SUM(Table134[[#This Row],[Class]:[Column4]])-Table134[[#This Row],[Discard]]+Table134[[#This Row],[Discard]]/100000&gt;0,SUM(Table134[[#This Row],[Class]:[Column4]])-Table134[[#This Row],[Discard]],"")</f>
        <v/>
      </c>
      <c r="L79" s="2" t="str">
        <f>IF(Table134[[#This Row],[Total]]&lt;&gt;"",RANK(Table134[[#This Row],[Total]],Table134[Total]),"")</f>
        <v/>
      </c>
      <c r="M79" s="5" t="str">
        <f>IF(Table134[[#This Row],[Name]]&lt;&gt;"",Table134[[#This Row],[Name]],"")</f>
        <v/>
      </c>
      <c r="N79">
        <f>SUM(Table134[[#This Row],[Class]:[Column3]])-Table134[[#This Row],[Discard]]</f>
        <v>0</v>
      </c>
      <c r="O79" s="5">
        <f>RANK(Table134[[#This Row],[Total2]],Table134[Total2])</f>
        <v>45</v>
      </c>
    </row>
    <row r="80" spans="10:15">
      <c r="J80" s="3">
        <f>IF(COUNT(Table134[[#This Row],[Class]:[Column4]])&gt;1,MIN(Table134[[#This Row],[Class]:[Column2]]),0)</f>
        <v>0</v>
      </c>
      <c r="K80" s="17" t="str">
        <f>IF(SUM(Table134[[#This Row],[Class]:[Column4]])-Table134[[#This Row],[Discard]]+Table134[[#This Row],[Discard]]/100000&gt;0,SUM(Table134[[#This Row],[Class]:[Column4]])-Table134[[#This Row],[Discard]],"")</f>
        <v/>
      </c>
      <c r="L80" s="2" t="str">
        <f>IF(Table134[[#This Row],[Total]]&lt;&gt;"",RANK(Table134[[#This Row],[Total]],Table134[Total]),"")</f>
        <v/>
      </c>
      <c r="M80" s="5" t="str">
        <f>IF(Table134[[#This Row],[Name]]&lt;&gt;"",Table134[[#This Row],[Name]],"")</f>
        <v/>
      </c>
      <c r="N80">
        <f>SUM(Table134[[#This Row],[Class]:[Column3]])-Table134[[#This Row],[Discard]]</f>
        <v>0</v>
      </c>
      <c r="O80" s="5">
        <f>RANK(Table134[[#This Row],[Total2]],Table134[Total2])</f>
        <v>45</v>
      </c>
    </row>
    <row r="81" spans="10:15">
      <c r="J81" s="3">
        <f>IF(COUNT(Table134[[#This Row],[Class]:[Column4]])&gt;1,MIN(Table134[[#This Row],[Class]:[Column2]]),0)</f>
        <v>0</v>
      </c>
      <c r="K81" s="17" t="str">
        <f>IF(SUM(Table134[[#This Row],[Class]:[Column4]])-Table134[[#This Row],[Discard]]+Table134[[#This Row],[Discard]]/100000&gt;0,SUM(Table134[[#This Row],[Class]:[Column4]])-Table134[[#This Row],[Discard]],"")</f>
        <v/>
      </c>
      <c r="L81" s="2" t="str">
        <f>IF(Table134[[#This Row],[Total]]&lt;&gt;"",RANK(Table134[[#This Row],[Total]],Table134[Total]),"")</f>
        <v/>
      </c>
      <c r="M81" s="5" t="str">
        <f>IF(Table134[[#This Row],[Name]]&lt;&gt;"",Table134[[#This Row],[Name]],"")</f>
        <v/>
      </c>
      <c r="N81">
        <f>SUM(Table134[[#This Row],[Class]:[Column3]])-Table134[[#This Row],[Discard]]</f>
        <v>0</v>
      </c>
      <c r="O81" s="5">
        <f>RANK(Table134[[#This Row],[Total2]],Table134[Total2])</f>
        <v>45</v>
      </c>
    </row>
    <row r="82" spans="10:15">
      <c r="J82" s="3">
        <f>IF(COUNT(Table134[[#This Row],[Class]:[Column4]])&gt;1,MIN(Table134[[#This Row],[Class]:[Column2]]),0)</f>
        <v>0</v>
      </c>
      <c r="K82" s="17" t="str">
        <f>IF(SUM(Table134[[#This Row],[Class]:[Column4]])-Table134[[#This Row],[Discard]]+Table134[[#This Row],[Discard]]/100000&gt;0,SUM(Table134[[#This Row],[Class]:[Column4]])-Table134[[#This Row],[Discard]],"")</f>
        <v/>
      </c>
      <c r="L82" s="2" t="str">
        <f>IF(Table134[[#This Row],[Total]]&lt;&gt;"",RANK(Table134[[#This Row],[Total]],Table134[Total]),"")</f>
        <v/>
      </c>
      <c r="M82" s="5" t="str">
        <f>IF(Table134[[#This Row],[Name]]&lt;&gt;"",Table134[[#This Row],[Name]],"")</f>
        <v/>
      </c>
      <c r="N82">
        <f>SUM(Table134[[#This Row],[Class]:[Column3]])-Table134[[#This Row],[Discard]]</f>
        <v>0</v>
      </c>
      <c r="O82" s="5">
        <f>RANK(Table134[[#This Row],[Total2]],Table134[Total2])</f>
        <v>45</v>
      </c>
    </row>
    <row r="83" spans="10:15">
      <c r="J83" s="3">
        <f>IF(COUNT(Table134[[#This Row],[Class]:[Column4]])&gt;1,MIN(Table134[[#This Row],[Class]:[Column2]]),0)</f>
        <v>0</v>
      </c>
      <c r="K83" s="17" t="str">
        <f>IF(SUM(Table134[[#This Row],[Class]:[Column4]])-Table134[[#This Row],[Discard]]+Table134[[#This Row],[Discard]]/100000&gt;0,SUM(Table134[[#This Row],[Class]:[Column4]])-Table134[[#This Row],[Discard]],"")</f>
        <v/>
      </c>
      <c r="L83" s="2" t="str">
        <f>IF(Table134[[#This Row],[Total]]&lt;&gt;"",RANK(Table134[[#This Row],[Total]],Table134[Total]),"")</f>
        <v/>
      </c>
      <c r="M83" s="5" t="str">
        <f>IF(Table134[[#This Row],[Name]]&lt;&gt;"",Table134[[#This Row],[Name]],"")</f>
        <v/>
      </c>
      <c r="N83">
        <f>SUM(Table134[[#This Row],[Class]:[Column3]])-Table134[[#This Row],[Discard]]</f>
        <v>0</v>
      </c>
      <c r="O83" s="5">
        <f>RANK(Table134[[#This Row],[Total2]],Table134[Total2])</f>
        <v>45</v>
      </c>
    </row>
    <row r="84" spans="10:15">
      <c r="J84" s="3">
        <f>IF(COUNT(Table134[[#This Row],[Class]:[Column4]])&gt;1,MIN(Table134[[#This Row],[Class]:[Column2]]),0)</f>
        <v>0</v>
      </c>
      <c r="K84" s="17" t="str">
        <f>IF(SUM(Table134[[#This Row],[Class]:[Column4]])-Table134[[#This Row],[Discard]]+Table134[[#This Row],[Discard]]/100000&gt;0,SUM(Table134[[#This Row],[Class]:[Column4]])-Table134[[#This Row],[Discard]],"")</f>
        <v/>
      </c>
      <c r="L84" s="2" t="str">
        <f>IF(Table134[[#This Row],[Total]]&lt;&gt;"",RANK(Table134[[#This Row],[Total]],Table134[Total]),"")</f>
        <v/>
      </c>
      <c r="M84" s="5" t="str">
        <f>IF(Table134[[#This Row],[Name]]&lt;&gt;"",Table134[[#This Row],[Name]],"")</f>
        <v/>
      </c>
      <c r="N84">
        <f>SUM(Table134[[#This Row],[Class]:[Column3]])-Table134[[#This Row],[Discard]]</f>
        <v>0</v>
      </c>
      <c r="O84" s="5">
        <f>RANK(Table134[[#This Row],[Total2]],Table134[Total2])</f>
        <v>45</v>
      </c>
    </row>
    <row r="85" spans="10:15">
      <c r="J85" s="3">
        <f>IF(COUNT(Table134[[#This Row],[Class]:[Column4]])&gt;1,MIN(Table134[[#This Row],[Class]:[Column2]]),0)</f>
        <v>0</v>
      </c>
      <c r="K85" s="17" t="str">
        <f>IF(SUM(Table134[[#This Row],[Class]:[Column4]])-Table134[[#This Row],[Discard]]+Table134[[#This Row],[Discard]]/100000&gt;0,SUM(Table134[[#This Row],[Class]:[Column4]])-Table134[[#This Row],[Discard]],"")</f>
        <v/>
      </c>
      <c r="L85" s="2" t="str">
        <f>IF(Table134[[#This Row],[Total]]&lt;&gt;"",RANK(Table134[[#This Row],[Total]],Table134[Total]),"")</f>
        <v/>
      </c>
      <c r="M85" s="5" t="str">
        <f>IF(Table134[[#This Row],[Name]]&lt;&gt;"",Table134[[#This Row],[Name]],"")</f>
        <v/>
      </c>
      <c r="N85">
        <f>SUM(Table134[[#This Row],[Class]:[Column3]])-Table134[[#This Row],[Discard]]</f>
        <v>0</v>
      </c>
      <c r="O85" s="5">
        <f>RANK(Table134[[#This Row],[Total2]],Table134[Total2])</f>
        <v>45</v>
      </c>
    </row>
    <row r="86" spans="10:15">
      <c r="J86" s="3">
        <f>IF(COUNT(Table134[[#This Row],[Class]:[Column4]])&gt;1,MIN(Table134[[#This Row],[Class]:[Column2]]),0)</f>
        <v>0</v>
      </c>
      <c r="K86" s="17" t="str">
        <f>IF(SUM(Table134[[#This Row],[Class]:[Column4]])-Table134[[#This Row],[Discard]]+Table134[[#This Row],[Discard]]/100000&gt;0,SUM(Table134[[#This Row],[Class]:[Column4]])-Table134[[#This Row],[Discard]],"")</f>
        <v/>
      </c>
      <c r="L86" s="2" t="str">
        <f>IF(Table134[[#This Row],[Total]]&lt;&gt;"",RANK(Table134[[#This Row],[Total]],Table134[Total]),"")</f>
        <v/>
      </c>
      <c r="M86" s="5" t="str">
        <f>IF(Table134[[#This Row],[Name]]&lt;&gt;"",Table134[[#This Row],[Name]],"")</f>
        <v/>
      </c>
      <c r="N86">
        <f>SUM(Table134[[#This Row],[Class]:[Column3]])-Table134[[#This Row],[Discard]]</f>
        <v>0</v>
      </c>
      <c r="O86" s="5">
        <f>RANK(Table134[[#This Row],[Total2]],Table134[Total2])</f>
        <v>45</v>
      </c>
    </row>
    <row r="87" spans="10:15">
      <c r="J87" s="3">
        <f>IF(COUNT(Table134[[#This Row],[Class]:[Column4]])&gt;1,MIN(Table134[[#This Row],[Class]:[Column2]]),0)</f>
        <v>0</v>
      </c>
      <c r="K87" s="17" t="str">
        <f>IF(SUM(Table134[[#This Row],[Class]:[Column4]])-Table134[[#This Row],[Discard]]+Table134[[#This Row],[Discard]]/100000&gt;0,SUM(Table134[[#This Row],[Class]:[Column4]])-Table134[[#This Row],[Discard]],"")</f>
        <v/>
      </c>
      <c r="L87" s="2" t="str">
        <f>IF(Table134[[#This Row],[Total]]&lt;&gt;"",RANK(Table134[[#This Row],[Total]],Table134[Total]),"")</f>
        <v/>
      </c>
      <c r="M87" s="5" t="str">
        <f>IF(Table134[[#This Row],[Name]]&lt;&gt;"",Table134[[#This Row],[Name]],"")</f>
        <v/>
      </c>
      <c r="N87">
        <f>SUM(Table134[[#This Row],[Class]:[Column3]])-Table134[[#This Row],[Discard]]</f>
        <v>0</v>
      </c>
      <c r="O87" s="5">
        <f>RANK(Table134[[#This Row],[Total2]],Table134[Total2])</f>
        <v>45</v>
      </c>
    </row>
    <row r="88" spans="10:15">
      <c r="J88" s="3">
        <f>IF(COUNT(Table134[[#This Row],[Class]:[Column4]])&gt;1,MIN(Table134[[#This Row],[Class]:[Column2]]),0)</f>
        <v>0</v>
      </c>
      <c r="K88" s="17" t="str">
        <f>IF(SUM(Table134[[#This Row],[Class]:[Column4]])-Table134[[#This Row],[Discard]]+Table134[[#This Row],[Discard]]/100000&gt;0,SUM(Table134[[#This Row],[Class]:[Column4]])-Table134[[#This Row],[Discard]],"")</f>
        <v/>
      </c>
      <c r="L88" s="2" t="str">
        <f>IF(Table134[[#This Row],[Total]]&lt;&gt;"",RANK(Table134[[#This Row],[Total]],Table134[Total]),"")</f>
        <v/>
      </c>
      <c r="M88" s="5" t="str">
        <f>IF(Table134[[#This Row],[Name]]&lt;&gt;"",Table134[[#This Row],[Name]],"")</f>
        <v/>
      </c>
      <c r="N88">
        <f>SUM(Table134[[#This Row],[Class]:[Column3]])-Table134[[#This Row],[Discard]]</f>
        <v>0</v>
      </c>
      <c r="O88" s="5">
        <f>RANK(Table134[[#This Row],[Total2]],Table134[Total2])</f>
        <v>45</v>
      </c>
    </row>
    <row r="89" spans="10:15">
      <c r="J89" s="3">
        <f>IF(COUNT(Table134[[#This Row],[Class]:[Column4]])&gt;1,MIN(Table134[[#This Row],[Class]:[Column2]]),0)</f>
        <v>0</v>
      </c>
      <c r="K89" s="17" t="str">
        <f>IF(SUM(Table134[[#This Row],[Class]:[Column4]])-Table134[[#This Row],[Discard]]+Table134[[#This Row],[Discard]]/100000&gt;0,SUM(Table134[[#This Row],[Class]:[Column4]])-Table134[[#This Row],[Discard]],"")</f>
        <v/>
      </c>
      <c r="L89" s="2" t="str">
        <f>IF(Table134[[#This Row],[Total]]&lt;&gt;"",RANK(Table134[[#This Row],[Total]],Table134[Total]),"")</f>
        <v/>
      </c>
      <c r="M89" s="5" t="str">
        <f>IF(Table134[[#This Row],[Name]]&lt;&gt;"",Table134[[#This Row],[Name]],"")</f>
        <v/>
      </c>
      <c r="N89">
        <f>SUM(Table134[[#This Row],[Class]:[Column3]])-Table134[[#This Row],[Discard]]</f>
        <v>0</v>
      </c>
      <c r="O89" s="5">
        <f>RANK(Table134[[#This Row],[Total2]],Table134[Total2])</f>
        <v>45</v>
      </c>
    </row>
    <row r="90" spans="10:15">
      <c r="J90" s="3">
        <f>IF(COUNT(Table134[[#This Row],[Class]:[Column4]])&gt;1,MIN(Table134[[#This Row],[Class]:[Column2]]),0)</f>
        <v>0</v>
      </c>
      <c r="K90" s="17" t="str">
        <f>IF(SUM(Table134[[#This Row],[Class]:[Column4]])-Table134[[#This Row],[Discard]]+Table134[[#This Row],[Discard]]/100000&gt;0,SUM(Table134[[#This Row],[Class]:[Column4]])-Table134[[#This Row],[Discard]],"")</f>
        <v/>
      </c>
      <c r="L90" s="2" t="str">
        <f>IF(Table134[[#This Row],[Total]]&lt;&gt;"",RANK(Table134[[#This Row],[Total]],Table134[Total]),"")</f>
        <v/>
      </c>
      <c r="M90" s="5" t="str">
        <f>IF(Table134[[#This Row],[Name]]&lt;&gt;"",Table134[[#This Row],[Name]],"")</f>
        <v/>
      </c>
      <c r="N90">
        <f>SUM(Table134[[#This Row],[Class]:[Column3]])-Table134[[#This Row],[Discard]]</f>
        <v>0</v>
      </c>
      <c r="O90" s="5">
        <f>RANK(Table134[[#This Row],[Total2]],Table134[Total2])</f>
        <v>45</v>
      </c>
    </row>
    <row r="91" spans="10:15">
      <c r="J91" s="3">
        <f>IF(COUNT(Table134[[#This Row],[Class]:[Column4]])&gt;1,MIN(Table134[[#This Row],[Class]:[Column2]]),0)</f>
        <v>0</v>
      </c>
      <c r="K91" s="17" t="str">
        <f>IF(SUM(Table134[[#This Row],[Class]:[Column4]])-Table134[[#This Row],[Discard]]+Table134[[#This Row],[Discard]]/100000&gt;0,SUM(Table134[[#This Row],[Class]:[Column4]])-Table134[[#This Row],[Discard]],"")</f>
        <v/>
      </c>
      <c r="L91" s="2" t="str">
        <f>IF(Table134[[#This Row],[Total]]&lt;&gt;"",RANK(Table134[[#This Row],[Total]],Table134[Total]),"")</f>
        <v/>
      </c>
      <c r="M91" s="5" t="str">
        <f>IF(Table134[[#This Row],[Name]]&lt;&gt;"",Table134[[#This Row],[Name]],"")</f>
        <v/>
      </c>
      <c r="N91">
        <f>SUM(Table134[[#This Row],[Class]:[Column3]])-Table134[[#This Row],[Discard]]</f>
        <v>0</v>
      </c>
      <c r="O91" s="5">
        <f>RANK(Table134[[#This Row],[Total2]],Table134[Total2])</f>
        <v>45</v>
      </c>
    </row>
    <row r="92" spans="10:15">
      <c r="J92" s="3">
        <f>IF(COUNT(Table134[[#This Row],[Class]:[Column4]])&gt;1,MIN(Table134[[#This Row],[Class]:[Column2]]),0)</f>
        <v>0</v>
      </c>
      <c r="K92" s="17" t="str">
        <f>IF(SUM(Table134[[#This Row],[Class]:[Column4]])-Table134[[#This Row],[Discard]]+Table134[[#This Row],[Discard]]/100000&gt;0,SUM(Table134[[#This Row],[Class]:[Column4]])-Table134[[#This Row],[Discard]],"")</f>
        <v/>
      </c>
      <c r="L92" s="2" t="str">
        <f>IF(Table134[[#This Row],[Total]]&lt;&gt;"",RANK(Table134[[#This Row],[Total]],Table134[Total]),"")</f>
        <v/>
      </c>
      <c r="M92" s="5" t="str">
        <f>IF(Table134[[#This Row],[Name]]&lt;&gt;"",Table134[[#This Row],[Name]],"")</f>
        <v/>
      </c>
      <c r="N92">
        <f>SUM(Table134[[#This Row],[Class]:[Column3]])-Table134[[#This Row],[Discard]]</f>
        <v>0</v>
      </c>
      <c r="O92" s="5">
        <f>RANK(Table134[[#This Row],[Total2]],Table134[Total2])</f>
        <v>45</v>
      </c>
    </row>
    <row r="93" spans="10:15">
      <c r="J93" s="3">
        <f>IF(COUNT(Table134[[#This Row],[Class]:[Column4]])&gt;1,MIN(Table134[[#This Row],[Class]:[Column2]]),0)</f>
        <v>0</v>
      </c>
      <c r="K93" s="17" t="str">
        <f>IF(SUM(Table134[[#This Row],[Class]:[Column4]])-Table134[[#This Row],[Discard]]+Table134[[#This Row],[Discard]]/100000&gt;0,SUM(Table134[[#This Row],[Class]:[Column4]])-Table134[[#This Row],[Discard]],"")</f>
        <v/>
      </c>
      <c r="L93" s="2" t="str">
        <f>IF(Table134[[#This Row],[Total]]&lt;&gt;"",RANK(Table134[[#This Row],[Total]],Table134[Total]),"")</f>
        <v/>
      </c>
      <c r="M93" s="5" t="str">
        <f>IF(Table134[[#This Row],[Name]]&lt;&gt;"",Table134[[#This Row],[Name]],"")</f>
        <v/>
      </c>
      <c r="N93">
        <f>SUM(Table134[[#This Row],[Class]:[Column3]])-Table134[[#This Row],[Discard]]</f>
        <v>0</v>
      </c>
      <c r="O93" s="5">
        <f>RANK(Table134[[#This Row],[Total2]],Table134[Total2])</f>
        <v>45</v>
      </c>
    </row>
    <row r="94" spans="10:15">
      <c r="J94" s="3">
        <f>IF(COUNT(Table134[[#This Row],[Class]:[Column4]])&gt;1,MIN(Table134[[#This Row],[Class]:[Column2]]),0)</f>
        <v>0</v>
      </c>
      <c r="K94" s="17" t="str">
        <f>IF(SUM(Table134[[#This Row],[Class]:[Column4]])-Table134[[#This Row],[Discard]]+Table134[[#This Row],[Discard]]/100000&gt;0,SUM(Table134[[#This Row],[Class]:[Column4]])-Table134[[#This Row],[Discard]],"")</f>
        <v/>
      </c>
      <c r="L94" s="2" t="str">
        <f>IF(Table134[[#This Row],[Total]]&lt;&gt;"",RANK(Table134[[#This Row],[Total]],Table134[Total]),"")</f>
        <v/>
      </c>
      <c r="M94" s="5" t="str">
        <f>IF(Table134[[#This Row],[Name]]&lt;&gt;"",Table134[[#This Row],[Name]],"")</f>
        <v/>
      </c>
      <c r="N94">
        <f>SUM(Table134[[#This Row],[Class]:[Column3]])-Table134[[#This Row],[Discard]]</f>
        <v>0</v>
      </c>
      <c r="O94" s="5">
        <f>RANK(Table134[[#This Row],[Total2]],Table134[Total2])</f>
        <v>45</v>
      </c>
    </row>
    <row r="95" spans="10:15">
      <c r="J95" s="3">
        <f>IF(COUNT(Table134[[#This Row],[Class]:[Column4]])&gt;1,MIN(Table134[[#This Row],[Class]:[Column2]]),0)</f>
        <v>0</v>
      </c>
      <c r="K95" s="17" t="str">
        <f>IF(SUM(Table134[[#This Row],[Class]:[Column4]])-Table134[[#This Row],[Discard]]+Table134[[#This Row],[Discard]]/100000&gt;0,SUM(Table134[[#This Row],[Class]:[Column4]])-Table134[[#This Row],[Discard]],"")</f>
        <v/>
      </c>
      <c r="L95" s="2" t="str">
        <f>IF(Table134[[#This Row],[Total]]&lt;&gt;"",RANK(Table134[[#This Row],[Total]],Table134[Total]),"")</f>
        <v/>
      </c>
      <c r="M95" s="5" t="str">
        <f>IF(Table134[[#This Row],[Name]]&lt;&gt;"",Table134[[#This Row],[Name]],"")</f>
        <v/>
      </c>
      <c r="N95">
        <f>SUM(Table134[[#This Row],[Class]:[Column3]])-Table134[[#This Row],[Discard]]</f>
        <v>0</v>
      </c>
      <c r="O95" s="5">
        <f>RANK(Table134[[#This Row],[Total2]],Table134[Total2])</f>
        <v>45</v>
      </c>
    </row>
    <row r="96" spans="10:15">
      <c r="J96" s="3">
        <f>IF(COUNT(Table134[[#This Row],[Class]:[Column4]])&gt;1,MIN(Table134[[#This Row],[Class]:[Column2]]),0)</f>
        <v>0</v>
      </c>
      <c r="K96" s="17" t="str">
        <f>IF(SUM(Table134[[#This Row],[Class]:[Column4]])-Table134[[#This Row],[Discard]]+Table134[[#This Row],[Discard]]/100000&gt;0,SUM(Table134[[#This Row],[Class]:[Column4]])-Table134[[#This Row],[Discard]],"")</f>
        <v/>
      </c>
      <c r="L96" s="2" t="str">
        <f>IF(Table134[[#This Row],[Total]]&lt;&gt;"",RANK(Table134[[#This Row],[Total]],Table134[Total]),"")</f>
        <v/>
      </c>
      <c r="M96" s="5" t="str">
        <f>IF(Table134[[#This Row],[Name]]&lt;&gt;"",Table134[[#This Row],[Name]],"")</f>
        <v/>
      </c>
      <c r="N96">
        <f>SUM(Table134[[#This Row],[Class]:[Column3]])-Table134[[#This Row],[Discard]]</f>
        <v>0</v>
      </c>
      <c r="O96" s="5">
        <f>RANK(Table134[[#This Row],[Total2]],Table134[Total2])</f>
        <v>45</v>
      </c>
    </row>
    <row r="97" spans="10:15">
      <c r="J97" s="3">
        <f>IF(COUNT(Table134[[#This Row],[Class]:[Column4]])&gt;1,MIN(Table134[[#This Row],[Class]:[Column2]]),0)</f>
        <v>0</v>
      </c>
      <c r="K97" s="17" t="str">
        <f>IF(SUM(Table134[[#This Row],[Class]:[Column4]])-Table134[[#This Row],[Discard]]+Table134[[#This Row],[Discard]]/100000&gt;0,SUM(Table134[[#This Row],[Class]:[Column4]])-Table134[[#This Row],[Discard]],"")</f>
        <v/>
      </c>
      <c r="L97" s="2" t="str">
        <f>IF(Table134[[#This Row],[Total]]&lt;&gt;"",RANK(Table134[[#This Row],[Total]],Table134[Total]),"")</f>
        <v/>
      </c>
      <c r="M97" s="5" t="str">
        <f>IF(Table134[[#This Row],[Name]]&lt;&gt;"",Table134[[#This Row],[Name]],"")</f>
        <v/>
      </c>
      <c r="N97">
        <f>SUM(Table134[[#This Row],[Class]:[Column3]])-Table134[[#This Row],[Discard]]</f>
        <v>0</v>
      </c>
      <c r="O97" s="5">
        <f>RANK(Table134[[#This Row],[Total2]],Table134[Total2])</f>
        <v>45</v>
      </c>
    </row>
    <row r="98" spans="10:15">
      <c r="J98" s="3">
        <f>IF(COUNT(Table134[[#This Row],[Class]:[Column4]])&gt;1,MIN(Table134[[#This Row],[Class]:[Column2]]),0)</f>
        <v>0</v>
      </c>
      <c r="K98" s="17" t="str">
        <f>IF(SUM(Table134[[#This Row],[Class]:[Column4]])-Table134[[#This Row],[Discard]]+Table134[[#This Row],[Discard]]/100000&gt;0,SUM(Table134[[#This Row],[Class]:[Column4]])-Table134[[#This Row],[Discard]],"")</f>
        <v/>
      </c>
      <c r="L98" s="2" t="str">
        <f>IF(Table134[[#This Row],[Total]]&lt;&gt;"",RANK(Table134[[#This Row],[Total]],Table134[Total]),"")</f>
        <v/>
      </c>
      <c r="M98" s="5" t="str">
        <f>IF(Table134[[#This Row],[Name]]&lt;&gt;"",Table134[[#This Row],[Name]],"")</f>
        <v/>
      </c>
      <c r="N98">
        <f>SUM(Table134[[#This Row],[Class]:[Column3]])-Table134[[#This Row],[Discard]]</f>
        <v>0</v>
      </c>
      <c r="O98" s="5">
        <f>RANK(Table134[[#This Row],[Total2]],Table134[Total2])</f>
        <v>45</v>
      </c>
    </row>
    <row r="99" spans="10:15">
      <c r="J99" s="3">
        <f>IF(COUNT(Table134[[#This Row],[Class]:[Column4]])&gt;1,MIN(Table134[[#This Row],[Class]:[Column2]]),0)</f>
        <v>0</v>
      </c>
      <c r="K99" s="17" t="str">
        <f>IF(SUM(Table134[[#This Row],[Class]:[Column4]])-Table134[[#This Row],[Discard]]+Table134[[#This Row],[Discard]]/100000&gt;0,SUM(Table134[[#This Row],[Class]:[Column4]])-Table134[[#This Row],[Discard]],"")</f>
        <v/>
      </c>
      <c r="L99" s="2" t="str">
        <f>IF(Table134[[#This Row],[Total]]&lt;&gt;"",RANK(Table134[[#This Row],[Total]],Table134[Total]),"")</f>
        <v/>
      </c>
      <c r="M99" s="5" t="str">
        <f>IF(Table134[[#This Row],[Name]]&lt;&gt;"",Table134[[#This Row],[Name]],"")</f>
        <v/>
      </c>
      <c r="N99">
        <f>SUM(Table134[[#This Row],[Class]:[Column3]])-Table134[[#This Row],[Discard]]</f>
        <v>0</v>
      </c>
      <c r="O99" s="5">
        <f>RANK(Table134[[#This Row],[Total2]],Table134[Total2])</f>
        <v>45</v>
      </c>
    </row>
    <row r="100" spans="10:15">
      <c r="J100" s="3">
        <f>IF(COUNT(Table134[[#This Row],[Class]:[Column4]])&gt;1,MIN(Table134[[#This Row],[Class]:[Column2]]),0)</f>
        <v>0</v>
      </c>
      <c r="K100" s="17" t="str">
        <f>IF(SUM(Table134[[#This Row],[Class]:[Column4]])-Table134[[#This Row],[Discard]]+Table134[[#This Row],[Discard]]/100000&gt;0,SUM(Table134[[#This Row],[Class]:[Column4]])-Table134[[#This Row],[Discard]],"")</f>
        <v/>
      </c>
      <c r="L100" s="2" t="str">
        <f>IF(Table134[[#This Row],[Total]]&lt;&gt;"",RANK(Table134[[#This Row],[Total]],Table134[Total]),"")</f>
        <v/>
      </c>
      <c r="M100" s="5" t="str">
        <f>IF(Table134[[#This Row],[Name]]&lt;&gt;"",Table134[[#This Row],[Name]],"")</f>
        <v/>
      </c>
      <c r="N100">
        <f>SUM(Table134[[#This Row],[Class]:[Column3]])-Table134[[#This Row],[Discard]]</f>
        <v>0</v>
      </c>
      <c r="O100" s="5">
        <f>RANK(Table134[[#This Row],[Total2]],Table134[Total2])</f>
        <v>45</v>
      </c>
    </row>
    <row r="101" spans="10:15">
      <c r="J101" s="3">
        <f>IF(COUNT(Table134[[#This Row],[Class]:[Column4]])&gt;1,MIN(Table134[[#This Row],[Class]:[Column2]]),0)</f>
        <v>0</v>
      </c>
      <c r="K101" s="17" t="str">
        <f>IF(SUM(Table134[[#This Row],[Class]:[Column4]])-Table134[[#This Row],[Discard]]+Table134[[#This Row],[Discard]]/100000&gt;0,SUM(Table134[[#This Row],[Class]:[Column4]])-Table134[[#This Row],[Discard]],"")</f>
        <v/>
      </c>
      <c r="L101" s="2" t="str">
        <f>IF(Table134[[#This Row],[Total]]&lt;&gt;"",RANK(Table134[[#This Row],[Total]],Table134[Total]),"")</f>
        <v/>
      </c>
      <c r="M101" s="5" t="str">
        <f>IF(Table134[[#This Row],[Name]]&lt;&gt;"",Table134[[#This Row],[Name]],"")</f>
        <v/>
      </c>
      <c r="N101">
        <f>SUM(Table134[[#This Row],[Class]:[Column3]])-Table134[[#This Row],[Discard]]</f>
        <v>0</v>
      </c>
      <c r="O101" s="5">
        <f>RANK(Table134[[#This Row],[Total2]],Table134[Total2])</f>
        <v>45</v>
      </c>
    </row>
    <row r="102" spans="10:15">
      <c r="J102" s="3">
        <f>IF(COUNT(Table134[[#This Row],[Class]:[Column4]])&gt;1,MIN(Table134[[#This Row],[Class]:[Column2]]),0)</f>
        <v>0</v>
      </c>
      <c r="K102" s="17" t="str">
        <f>IF(SUM(Table134[[#This Row],[Class]:[Column4]])-Table134[[#This Row],[Discard]]+Table134[[#This Row],[Discard]]/100000&gt;0,SUM(Table134[[#This Row],[Class]:[Column4]])-Table134[[#This Row],[Discard]],"")</f>
        <v/>
      </c>
      <c r="L102" s="2" t="str">
        <f>IF(Table134[[#This Row],[Total]]&lt;&gt;"",RANK(Table134[[#This Row],[Total]],Table134[Total]),"")</f>
        <v/>
      </c>
      <c r="M102" s="5" t="str">
        <f>IF(Table134[[#This Row],[Name]]&lt;&gt;"",Table134[[#This Row],[Name]],"")</f>
        <v/>
      </c>
      <c r="N102">
        <f>SUM(Table134[[#This Row],[Class]:[Column3]])-Table134[[#This Row],[Discard]]</f>
        <v>0</v>
      </c>
      <c r="O102" s="5">
        <f>RANK(Table134[[#This Row],[Total2]],Table134[Total2])</f>
        <v>45</v>
      </c>
    </row>
    <row r="103" spans="10:15">
      <c r="J103" s="3">
        <f>IF(COUNT(Table134[[#This Row],[Class]:[Column4]])&gt;1,MIN(Table134[[#This Row],[Class]:[Column2]]),0)</f>
        <v>0</v>
      </c>
      <c r="K103" s="17" t="str">
        <f>IF(SUM(Table134[[#This Row],[Class]:[Column4]])-Table134[[#This Row],[Discard]]+Table134[[#This Row],[Discard]]/100000&gt;0,SUM(Table134[[#This Row],[Class]:[Column4]])-Table134[[#This Row],[Discard]],"")</f>
        <v/>
      </c>
      <c r="L103" s="2" t="str">
        <f>IF(Table134[[#This Row],[Total]]&lt;&gt;"",RANK(Table134[[#This Row],[Total]],Table134[Total]),"")</f>
        <v/>
      </c>
      <c r="M103" s="5" t="str">
        <f>IF(Table134[[#This Row],[Name]]&lt;&gt;"",Table134[[#This Row],[Name]],"")</f>
        <v/>
      </c>
      <c r="N103">
        <f>SUM(Table134[[#This Row],[Class]:[Column3]])-Table134[[#This Row],[Discard]]</f>
        <v>0</v>
      </c>
      <c r="O103" s="5">
        <f>RANK(Table134[[#This Row],[Total2]],Table134[Total2])</f>
        <v>45</v>
      </c>
    </row>
    <row r="104" spans="10:15">
      <c r="J104" s="3">
        <f>IF(COUNT(Table134[[#This Row],[Class]:[Column4]])&gt;1,MIN(Table134[[#This Row],[Class]:[Column2]]),0)</f>
        <v>0</v>
      </c>
      <c r="K104" s="17" t="str">
        <f>IF(SUM(Table134[[#This Row],[Class]:[Column4]])-Table134[[#This Row],[Discard]]+Table134[[#This Row],[Discard]]/100000&gt;0,SUM(Table134[[#This Row],[Class]:[Column4]])-Table134[[#This Row],[Discard]],"")</f>
        <v/>
      </c>
      <c r="L104" s="2" t="str">
        <f>IF(Table134[[#This Row],[Total]]&lt;&gt;"",RANK(Table134[[#This Row],[Total]],Table134[Total]),"")</f>
        <v/>
      </c>
      <c r="M104" s="5" t="str">
        <f>IF(Table134[[#This Row],[Name]]&lt;&gt;"",Table134[[#This Row],[Name]],"")</f>
        <v/>
      </c>
      <c r="N104">
        <f>SUM(Table134[[#This Row],[Class]:[Column3]])-Table134[[#This Row],[Discard]]</f>
        <v>0</v>
      </c>
      <c r="O104" s="5">
        <f>RANK(Table134[[#This Row],[Total2]],Table134[Total2])</f>
        <v>45</v>
      </c>
    </row>
    <row r="105" spans="10:15">
      <c r="J105" s="3">
        <f>IF(COUNT(Table134[[#This Row],[Class]:[Column4]])&gt;1,MIN(Table134[[#This Row],[Class]:[Column2]]),0)</f>
        <v>0</v>
      </c>
      <c r="K105" s="17" t="str">
        <f>IF(SUM(Table134[[#This Row],[Class]:[Column4]])-Table134[[#This Row],[Discard]]+Table134[[#This Row],[Discard]]/100000&gt;0,SUM(Table134[[#This Row],[Class]:[Column4]])-Table134[[#This Row],[Discard]],"")</f>
        <v/>
      </c>
      <c r="L105" s="2" t="str">
        <f>IF(Table134[[#This Row],[Total]]&lt;&gt;"",RANK(Table134[[#This Row],[Total]],Table134[Total]),"")</f>
        <v/>
      </c>
      <c r="M105" s="5" t="str">
        <f>IF(Table134[[#This Row],[Name]]&lt;&gt;"",Table134[[#This Row],[Name]],"")</f>
        <v/>
      </c>
      <c r="N105">
        <f>SUM(Table134[[#This Row],[Class]:[Column3]])-Table134[[#This Row],[Discard]]</f>
        <v>0</v>
      </c>
      <c r="O105" s="5">
        <f>RANK(Table134[[#This Row],[Total2]],Table134[Total2])</f>
        <v>45</v>
      </c>
    </row>
    <row r="106" spans="10:15">
      <c r="J106" s="3">
        <f>IF(COUNT(Table134[[#This Row],[Class]:[Column4]])&gt;1,MIN(Table134[[#This Row],[Class]:[Column2]]),0)</f>
        <v>0</v>
      </c>
      <c r="K106" s="17" t="str">
        <f>IF(SUM(Table134[[#This Row],[Class]:[Column4]])-Table134[[#This Row],[Discard]]+Table134[[#This Row],[Discard]]/100000&gt;0,SUM(Table134[[#This Row],[Class]:[Column4]])-Table134[[#This Row],[Discard]],"")</f>
        <v/>
      </c>
      <c r="L106" s="2" t="str">
        <f>IF(Table134[[#This Row],[Total]]&lt;&gt;"",RANK(Table134[[#This Row],[Total]],Table134[Total]),"")</f>
        <v/>
      </c>
      <c r="M106" s="5" t="str">
        <f>IF(Table134[[#This Row],[Name]]&lt;&gt;"",Table134[[#This Row],[Name]],"")</f>
        <v/>
      </c>
      <c r="N106">
        <f>SUM(Table134[[#This Row],[Class]:[Column3]])-Table134[[#This Row],[Discard]]</f>
        <v>0</v>
      </c>
      <c r="O106" s="5">
        <f>RANK(Table134[[#This Row],[Total2]],Table134[Total2])</f>
        <v>45</v>
      </c>
    </row>
    <row r="107" spans="10:15">
      <c r="J107" s="3">
        <f>IF(COUNT(Table134[[#This Row],[Class]:[Column4]])&gt;1,MIN(Table134[[#This Row],[Class]:[Column2]]),0)</f>
        <v>0</v>
      </c>
      <c r="K107" s="17" t="str">
        <f>IF(SUM(Table134[[#This Row],[Class]:[Column4]])-Table134[[#This Row],[Discard]]+Table134[[#This Row],[Discard]]/100000&gt;0,SUM(Table134[[#This Row],[Class]:[Column4]])-Table134[[#This Row],[Discard]],"")</f>
        <v/>
      </c>
      <c r="L107" s="2" t="str">
        <f>IF(Table134[[#This Row],[Total]]&lt;&gt;"",RANK(Table134[[#This Row],[Total]],Table134[Total]),"")</f>
        <v/>
      </c>
      <c r="M107" s="5" t="str">
        <f>IF(Table134[[#This Row],[Name]]&lt;&gt;"",Table134[[#This Row],[Name]],"")</f>
        <v/>
      </c>
      <c r="N107">
        <f>SUM(Table134[[#This Row],[Class]:[Column3]])-Table134[[#This Row],[Discard]]</f>
        <v>0</v>
      </c>
      <c r="O107" s="5">
        <f>RANK(Table134[[#This Row],[Total2]],Table134[Total2])</f>
        <v>45</v>
      </c>
    </row>
    <row r="108" spans="10:15">
      <c r="J108" s="3">
        <f>IF(COUNT(Table134[[#This Row],[Class]:[Column4]])&gt;1,MIN(Table134[[#This Row],[Class]:[Column2]]),0)</f>
        <v>0</v>
      </c>
      <c r="K108" s="17" t="str">
        <f>IF(SUM(Table134[[#This Row],[Class]:[Column4]])-Table134[[#This Row],[Discard]]+Table134[[#This Row],[Discard]]/100000&gt;0,SUM(Table134[[#This Row],[Class]:[Column4]])-Table134[[#This Row],[Discard]],"")</f>
        <v/>
      </c>
      <c r="L108" s="2" t="str">
        <f>IF(Table134[[#This Row],[Total]]&lt;&gt;"",RANK(Table134[[#This Row],[Total]],Table134[Total]),"")</f>
        <v/>
      </c>
      <c r="M108" s="5" t="str">
        <f>IF(Table134[[#This Row],[Name]]&lt;&gt;"",Table134[[#This Row],[Name]],"")</f>
        <v/>
      </c>
      <c r="N108">
        <f>SUM(Table134[[#This Row],[Class]:[Column3]])-Table134[[#This Row],[Discard]]</f>
        <v>0</v>
      </c>
      <c r="O108" s="5">
        <f>RANK(Table134[[#This Row],[Total2]],Table134[Total2])</f>
        <v>45</v>
      </c>
    </row>
    <row r="109" spans="10:15">
      <c r="J109" s="3">
        <f>IF(COUNT(Table134[[#This Row],[Class]:[Column4]])&gt;1,MIN(Table134[[#This Row],[Class]:[Column2]]),0)</f>
        <v>0</v>
      </c>
      <c r="K109" s="17" t="str">
        <f>IF(SUM(Table134[[#This Row],[Class]:[Column4]])-Table134[[#This Row],[Discard]]+Table134[[#This Row],[Discard]]/100000&gt;0,SUM(Table134[[#This Row],[Class]:[Column4]])-Table134[[#This Row],[Discard]],"")</f>
        <v/>
      </c>
      <c r="L109" s="2" t="str">
        <f>IF(Table134[[#This Row],[Total]]&lt;&gt;"",RANK(Table134[[#This Row],[Total]],Table134[Total]),"")</f>
        <v/>
      </c>
      <c r="M109" s="5" t="str">
        <f>IF(Table134[[#This Row],[Name]]&lt;&gt;"",Table134[[#This Row],[Name]],"")</f>
        <v/>
      </c>
      <c r="N109">
        <f>SUM(Table134[[#This Row],[Class]:[Column3]])-Table134[[#This Row],[Discard]]</f>
        <v>0</v>
      </c>
      <c r="O109" s="5">
        <f>RANK(Table134[[#This Row],[Total2]],Table134[Total2])</f>
        <v>45</v>
      </c>
    </row>
    <row r="110" spans="10:15">
      <c r="J110" s="3">
        <f>IF(COUNT(Table134[[#This Row],[Class]:[Column4]])&gt;1,MIN(Table134[[#This Row],[Class]:[Column2]]),0)</f>
        <v>0</v>
      </c>
      <c r="K110" s="17" t="str">
        <f>IF(SUM(Table134[[#This Row],[Class]:[Column4]])-Table134[[#This Row],[Discard]]+Table134[[#This Row],[Discard]]/100000&gt;0,SUM(Table134[[#This Row],[Class]:[Column4]])-Table134[[#This Row],[Discard]],"")</f>
        <v/>
      </c>
      <c r="L110" s="2" t="str">
        <f>IF(Table134[[#This Row],[Total]]&lt;&gt;"",RANK(Table134[[#This Row],[Total]],Table134[Total]),"")</f>
        <v/>
      </c>
      <c r="M110" s="5" t="str">
        <f>IF(Table134[[#This Row],[Name]]&lt;&gt;"",Table134[[#This Row],[Name]],"")</f>
        <v/>
      </c>
      <c r="N110">
        <f>SUM(Table134[[#This Row],[Class]:[Column3]])-Table134[[#This Row],[Discard]]</f>
        <v>0</v>
      </c>
      <c r="O110" s="5">
        <f>RANK(Table134[[#This Row],[Total2]],Table134[Total2])</f>
        <v>45</v>
      </c>
    </row>
    <row r="111" spans="10:15">
      <c r="J111" s="3">
        <f>IF(COUNT(Table134[[#This Row],[Class]:[Column4]])&gt;1,MIN(Table134[[#This Row],[Class]:[Column2]]),0)</f>
        <v>0</v>
      </c>
      <c r="K111" s="17" t="str">
        <f>IF(SUM(Table134[[#This Row],[Class]:[Column4]])-Table134[[#This Row],[Discard]]+Table134[[#This Row],[Discard]]/100000&gt;0,SUM(Table134[[#This Row],[Class]:[Column4]])-Table134[[#This Row],[Discard]],"")</f>
        <v/>
      </c>
      <c r="L111" s="2" t="str">
        <f>IF(Table134[[#This Row],[Total]]&lt;&gt;"",RANK(Table134[[#This Row],[Total]],Table134[Total]),"")</f>
        <v/>
      </c>
      <c r="M111" s="5" t="str">
        <f>IF(Table134[[#This Row],[Name]]&lt;&gt;"",Table134[[#This Row],[Name]],"")</f>
        <v/>
      </c>
      <c r="N111">
        <f>SUM(Table134[[#This Row],[Class]:[Column3]])-Table134[[#This Row],[Discard]]</f>
        <v>0</v>
      </c>
      <c r="O111" s="5">
        <f>RANK(Table134[[#This Row],[Total2]],Table134[Total2])</f>
        <v>45</v>
      </c>
    </row>
    <row r="112" spans="10:15">
      <c r="J112" s="3">
        <f>IF(COUNT(Table134[[#This Row],[Class]:[Column4]])&gt;1,MIN(Table134[[#This Row],[Class]:[Column2]]),0)</f>
        <v>0</v>
      </c>
      <c r="K112" s="17" t="str">
        <f>IF(SUM(Table134[[#This Row],[Class]:[Column4]])-Table134[[#This Row],[Discard]]+Table134[[#This Row],[Discard]]/100000&gt;0,SUM(Table134[[#This Row],[Class]:[Column4]])-Table134[[#This Row],[Discard]],"")</f>
        <v/>
      </c>
      <c r="L112" s="2" t="str">
        <f>IF(Table134[[#This Row],[Total]]&lt;&gt;"",RANK(Table134[[#This Row],[Total]],Table134[Total]),"")</f>
        <v/>
      </c>
      <c r="M112" s="5" t="str">
        <f>IF(Table134[[#This Row],[Name]]&lt;&gt;"",Table134[[#This Row],[Name]],"")</f>
        <v/>
      </c>
      <c r="N112">
        <f>SUM(Table134[[#This Row],[Class]:[Column3]])-Table134[[#This Row],[Discard]]</f>
        <v>0</v>
      </c>
      <c r="O112" s="5">
        <f>RANK(Table134[[#This Row],[Total2]],Table134[Total2])</f>
        <v>45</v>
      </c>
    </row>
    <row r="113" spans="10:15">
      <c r="J113" s="3">
        <f>IF(COUNT(Table134[[#This Row],[Class]:[Column4]])&gt;1,MIN(Table134[[#This Row],[Class]:[Column2]]),0)</f>
        <v>0</v>
      </c>
      <c r="K113" s="17" t="str">
        <f>IF(SUM(Table134[[#This Row],[Class]:[Column4]])-Table134[[#This Row],[Discard]]+Table134[[#This Row],[Discard]]/100000&gt;0,SUM(Table134[[#This Row],[Class]:[Column4]])-Table134[[#This Row],[Discard]],"")</f>
        <v/>
      </c>
      <c r="L113" s="2" t="str">
        <f>IF(Table134[[#This Row],[Total]]&lt;&gt;"",RANK(Table134[[#This Row],[Total]],Table134[Total]),"")</f>
        <v/>
      </c>
      <c r="M113" s="5" t="str">
        <f>IF(Table134[[#This Row],[Name]]&lt;&gt;"",Table134[[#This Row],[Name]],"")</f>
        <v/>
      </c>
      <c r="N113">
        <f>SUM(Table134[[#This Row],[Class]:[Column3]])-Table134[[#This Row],[Discard]]</f>
        <v>0</v>
      </c>
      <c r="O113" s="5">
        <f>RANK(Table134[[#This Row],[Total2]],Table134[Total2])</f>
        <v>45</v>
      </c>
    </row>
    <row r="114" spans="10:15">
      <c r="J114" s="3">
        <f>IF(COUNT(Table134[[#This Row],[Class]:[Column4]])&gt;1,MIN(Table134[[#This Row],[Class]:[Column2]]),0)</f>
        <v>0</v>
      </c>
      <c r="K114" s="17" t="str">
        <f>IF(SUM(Table134[[#This Row],[Class]:[Column4]])-Table134[[#This Row],[Discard]]+Table134[[#This Row],[Discard]]/100000&gt;0,SUM(Table134[[#This Row],[Class]:[Column4]])-Table134[[#This Row],[Discard]],"")</f>
        <v/>
      </c>
      <c r="L114" s="2" t="str">
        <f>IF(Table134[[#This Row],[Total]]&lt;&gt;"",RANK(Table134[[#This Row],[Total]],Table134[Total]),"")</f>
        <v/>
      </c>
      <c r="M114" s="5" t="str">
        <f>IF(Table134[[#This Row],[Name]]&lt;&gt;"",Table134[[#This Row],[Name]],"")</f>
        <v/>
      </c>
      <c r="N114">
        <f>SUM(Table134[[#This Row],[Class]:[Column3]])-Table134[[#This Row],[Discard]]</f>
        <v>0</v>
      </c>
      <c r="O114" s="5">
        <f>RANK(Table134[[#This Row],[Total2]],Table134[Total2])</f>
        <v>45</v>
      </c>
    </row>
    <row r="115" spans="10:15">
      <c r="J115" s="3">
        <f>IF(COUNT(Table134[[#This Row],[Class]:[Column4]])&gt;1,MIN(Table134[[#This Row],[Class]:[Column2]]),0)</f>
        <v>0</v>
      </c>
      <c r="K115" s="17" t="str">
        <f>IF(SUM(Table134[[#This Row],[Class]:[Column4]])-Table134[[#This Row],[Discard]]+Table134[[#This Row],[Discard]]/100000&gt;0,SUM(Table134[[#This Row],[Class]:[Column4]])-Table134[[#This Row],[Discard]],"")</f>
        <v/>
      </c>
      <c r="L115" s="2" t="str">
        <f>IF(Table134[[#This Row],[Total]]&lt;&gt;"",RANK(Table134[[#This Row],[Total]],Table134[Total]),"")</f>
        <v/>
      </c>
      <c r="M115" s="5" t="str">
        <f>IF(Table134[[#This Row],[Name]]&lt;&gt;"",Table134[[#This Row],[Name]],"")</f>
        <v/>
      </c>
      <c r="N115">
        <f>SUM(Table134[[#This Row],[Class]:[Column3]])-Table134[[#This Row],[Discard]]</f>
        <v>0</v>
      </c>
      <c r="O115" s="5">
        <f>RANK(Table134[[#This Row],[Total2]],Table134[Total2])</f>
        <v>45</v>
      </c>
    </row>
    <row r="116" spans="10:15">
      <c r="J116" s="3">
        <f>IF(COUNT(Table134[[#This Row],[Class]:[Column4]])&gt;1,MIN(Table134[[#This Row],[Class]:[Column2]]),0)</f>
        <v>0</v>
      </c>
      <c r="K116" s="17" t="str">
        <f>IF(SUM(Table134[[#This Row],[Class]:[Column4]])-Table134[[#This Row],[Discard]]+Table134[[#This Row],[Discard]]/100000&gt;0,SUM(Table134[[#This Row],[Class]:[Column4]])-Table134[[#This Row],[Discard]],"")</f>
        <v/>
      </c>
      <c r="L116" s="2" t="str">
        <f>IF(Table134[[#This Row],[Total]]&lt;&gt;"",RANK(Table134[[#This Row],[Total]],Table134[Total]),"")</f>
        <v/>
      </c>
      <c r="M116" s="5" t="str">
        <f>IF(Table134[[#This Row],[Name]]&lt;&gt;"",Table134[[#This Row],[Name]],"")</f>
        <v/>
      </c>
      <c r="N116">
        <f>SUM(Table134[[#This Row],[Class]:[Column3]])-Table134[[#This Row],[Discard]]</f>
        <v>0</v>
      </c>
      <c r="O116" s="5">
        <f>RANK(Table134[[#This Row],[Total2]],Table134[Total2])</f>
        <v>45</v>
      </c>
    </row>
    <row r="117" spans="10:15">
      <c r="J117" s="3">
        <f>IF(COUNT(Table134[[#This Row],[Class]:[Column4]])&gt;1,MIN(Table134[[#This Row],[Class]:[Column2]]),0)</f>
        <v>0</v>
      </c>
      <c r="K117" s="17" t="str">
        <f>IF(SUM(Table134[[#This Row],[Class]:[Column4]])-Table134[[#This Row],[Discard]]+Table134[[#This Row],[Discard]]/100000&gt;0,SUM(Table134[[#This Row],[Class]:[Column4]])-Table134[[#This Row],[Discard]],"")</f>
        <v/>
      </c>
      <c r="L117" s="2" t="str">
        <f>IF(Table134[[#This Row],[Total]]&lt;&gt;"",RANK(Table134[[#This Row],[Total]],Table134[Total]),"")</f>
        <v/>
      </c>
      <c r="M117" s="5" t="str">
        <f>IF(Table134[[#This Row],[Name]]&lt;&gt;"",Table134[[#This Row],[Name]],"")</f>
        <v/>
      </c>
      <c r="N117">
        <f>SUM(Table134[[#This Row],[Class]:[Column3]])-Table134[[#This Row],[Discard]]</f>
        <v>0</v>
      </c>
      <c r="O117" s="5">
        <f>RANK(Table134[[#This Row],[Total2]],Table134[Total2])</f>
        <v>45</v>
      </c>
    </row>
    <row r="118" spans="10:15">
      <c r="J118" s="3">
        <f>IF(COUNT(Table134[[#This Row],[Class]:[Column4]])&gt;1,MIN(Table134[[#This Row],[Class]:[Column2]]),0)</f>
        <v>0</v>
      </c>
      <c r="K118" s="17" t="str">
        <f>IF(SUM(Table134[[#This Row],[Class]:[Column4]])-Table134[[#This Row],[Discard]]+Table134[[#This Row],[Discard]]/100000&gt;0,SUM(Table134[[#This Row],[Class]:[Column4]])-Table134[[#This Row],[Discard]],"")</f>
        <v/>
      </c>
      <c r="L118" s="2" t="str">
        <f>IF(Table134[[#This Row],[Total]]&lt;&gt;"",RANK(Table134[[#This Row],[Total]],Table134[Total]),"")</f>
        <v/>
      </c>
      <c r="M118" s="5" t="str">
        <f>IF(Table134[[#This Row],[Name]]&lt;&gt;"",Table134[[#This Row],[Name]],"")</f>
        <v/>
      </c>
      <c r="N118">
        <f>SUM(Table134[[#This Row],[Class]:[Column3]])-Table134[[#This Row],[Discard]]</f>
        <v>0</v>
      </c>
      <c r="O118" s="5">
        <f>RANK(Table134[[#This Row],[Total2]],Table134[Total2])</f>
        <v>45</v>
      </c>
    </row>
    <row r="119" spans="10:15">
      <c r="J119" s="3">
        <f>IF(COUNT(Table134[[#This Row],[Class]:[Column4]])&gt;1,MIN(Table134[[#This Row],[Class]:[Column2]]),0)</f>
        <v>0</v>
      </c>
      <c r="K119" s="17" t="str">
        <f>IF(SUM(Table134[[#This Row],[Class]:[Column4]])-Table134[[#This Row],[Discard]]+Table134[[#This Row],[Discard]]/100000&gt;0,SUM(Table134[[#This Row],[Class]:[Column4]])-Table134[[#This Row],[Discard]],"")</f>
        <v/>
      </c>
      <c r="L119" s="2" t="str">
        <f>IF(Table134[[#This Row],[Total]]&lt;&gt;"",RANK(Table134[[#This Row],[Total]],Table134[Total]),"")</f>
        <v/>
      </c>
      <c r="M119" s="5" t="str">
        <f>IF(Table134[[#This Row],[Name]]&lt;&gt;"",Table134[[#This Row],[Name]],"")</f>
        <v/>
      </c>
      <c r="N119">
        <f>SUM(Table134[[#This Row],[Class]:[Column3]])-Table134[[#This Row],[Discard]]</f>
        <v>0</v>
      </c>
      <c r="O119" s="5">
        <f>RANK(Table134[[#This Row],[Total2]],Table134[Total2])</f>
        <v>45</v>
      </c>
    </row>
    <row r="120" spans="10:15">
      <c r="J120" s="3">
        <f>IF(COUNT(Table134[[#This Row],[Class]:[Column4]])&gt;1,MIN(Table134[[#This Row],[Class]:[Column2]]),0)</f>
        <v>0</v>
      </c>
      <c r="K120" s="17" t="str">
        <f>IF(SUM(Table134[[#This Row],[Class]:[Column4]])-Table134[[#This Row],[Discard]]+Table134[[#This Row],[Discard]]/100000&gt;0,SUM(Table134[[#This Row],[Class]:[Column4]])-Table134[[#This Row],[Discard]],"")</f>
        <v/>
      </c>
      <c r="L120" s="2" t="str">
        <f>IF(Table134[[#This Row],[Total]]&lt;&gt;"",RANK(Table134[[#This Row],[Total]],Table134[Total]),"")</f>
        <v/>
      </c>
      <c r="M120" s="5" t="str">
        <f>IF(Table134[[#This Row],[Name]]&lt;&gt;"",Table134[[#This Row],[Name]],"")</f>
        <v/>
      </c>
      <c r="N120">
        <f>SUM(Table134[[#This Row],[Class]:[Column3]])-Table134[[#This Row],[Discard]]</f>
        <v>0</v>
      </c>
      <c r="O120" s="5">
        <f>RANK(Table134[[#This Row],[Total2]],Table134[Total2])</f>
        <v>45</v>
      </c>
    </row>
    <row r="121" spans="10:15">
      <c r="J121" s="3">
        <f>IF(COUNT(Table134[[#This Row],[Class]:[Column4]])&gt;1,MIN(Table134[[#This Row],[Class]:[Column2]]),0)</f>
        <v>0</v>
      </c>
      <c r="K121" s="17" t="str">
        <f>IF(SUM(Table134[[#This Row],[Class]:[Column4]])-Table134[[#This Row],[Discard]]+Table134[[#This Row],[Discard]]/100000&gt;0,SUM(Table134[[#This Row],[Class]:[Column4]])-Table134[[#This Row],[Discard]],"")</f>
        <v/>
      </c>
      <c r="L121" s="2" t="str">
        <f>IF(Table134[[#This Row],[Total]]&lt;&gt;"",RANK(Table134[[#This Row],[Total]],Table134[Total]),"")</f>
        <v/>
      </c>
      <c r="M121" s="5" t="str">
        <f>IF(Table134[[#This Row],[Name]]&lt;&gt;"",Table134[[#This Row],[Name]],"")</f>
        <v/>
      </c>
      <c r="N121">
        <f>SUM(Table134[[#This Row],[Class]:[Column3]])-Table134[[#This Row],[Discard]]</f>
        <v>0</v>
      </c>
      <c r="O121" s="5">
        <f>RANK(Table134[[#This Row],[Total2]],Table134[Total2])</f>
        <v>45</v>
      </c>
    </row>
    <row r="122" spans="10:15">
      <c r="J122" s="3">
        <f>IF(COUNT(Table134[[#This Row],[Class]:[Column4]])&gt;1,MIN(Table134[[#This Row],[Class]:[Column2]]),0)</f>
        <v>0</v>
      </c>
      <c r="K122" s="17" t="str">
        <f>IF(SUM(Table134[[#This Row],[Class]:[Column4]])-Table134[[#This Row],[Discard]]+Table134[[#This Row],[Discard]]/100000&gt;0,SUM(Table134[[#This Row],[Class]:[Column4]])-Table134[[#This Row],[Discard]],"")</f>
        <v/>
      </c>
      <c r="L122" s="2" t="str">
        <f>IF(Table134[[#This Row],[Total]]&lt;&gt;"",RANK(Table134[[#This Row],[Total]],Table134[Total]),"")</f>
        <v/>
      </c>
      <c r="M122" s="5" t="str">
        <f>IF(Table134[[#This Row],[Name]]&lt;&gt;"",Table134[[#This Row],[Name]],"")</f>
        <v/>
      </c>
      <c r="N122">
        <f>SUM(Table134[[#This Row],[Class]:[Column3]])-Table134[[#This Row],[Discard]]</f>
        <v>0</v>
      </c>
      <c r="O122" s="5">
        <f>RANK(Table134[[#This Row],[Total2]],Table134[Total2])</f>
        <v>45</v>
      </c>
    </row>
    <row r="123" spans="10:15">
      <c r="J123" s="3">
        <f>IF(COUNT(Table134[[#This Row],[Class]:[Column4]])&gt;1,MIN(Table134[[#This Row],[Class]:[Column2]]),0)</f>
        <v>0</v>
      </c>
      <c r="K123" s="17" t="str">
        <f>IF(SUM(Table134[[#This Row],[Class]:[Column4]])-Table134[[#This Row],[Discard]]+Table134[[#This Row],[Discard]]/100000&gt;0,SUM(Table134[[#This Row],[Class]:[Column4]])-Table134[[#This Row],[Discard]],"")</f>
        <v/>
      </c>
      <c r="L123" s="2" t="str">
        <f>IF(Table134[[#This Row],[Total]]&lt;&gt;"",RANK(Table134[[#This Row],[Total]],Table134[Total]),"")</f>
        <v/>
      </c>
      <c r="M123" s="5" t="str">
        <f>IF(Table134[[#This Row],[Name]]&lt;&gt;"",Table134[[#This Row],[Name]],"")</f>
        <v/>
      </c>
      <c r="N123">
        <f>SUM(Table134[[#This Row],[Class]:[Column3]])-Table134[[#This Row],[Discard]]</f>
        <v>0</v>
      </c>
      <c r="O123" s="5">
        <f>RANK(Table134[[#This Row],[Total2]],Table134[Total2])</f>
        <v>45</v>
      </c>
    </row>
    <row r="124" spans="10:15">
      <c r="J124" s="3">
        <f>IF(COUNT(Table134[[#This Row],[Class]:[Column4]])&gt;1,MIN(Table134[[#This Row],[Class]:[Column2]]),0)</f>
        <v>0</v>
      </c>
      <c r="K124" s="17" t="str">
        <f>IF(SUM(Table134[[#This Row],[Class]:[Column4]])-Table134[[#This Row],[Discard]]+Table134[[#This Row],[Discard]]/100000&gt;0,SUM(Table134[[#This Row],[Class]:[Column4]])-Table134[[#This Row],[Discard]],"")</f>
        <v/>
      </c>
      <c r="L124" s="2" t="str">
        <f>IF(Table134[[#This Row],[Total]]&lt;&gt;"",RANK(Table134[[#This Row],[Total]],Table134[Total]),"")</f>
        <v/>
      </c>
      <c r="M124" s="5" t="str">
        <f>IF(Table134[[#This Row],[Name]]&lt;&gt;"",Table134[[#This Row],[Name]],"")</f>
        <v/>
      </c>
      <c r="N124">
        <f>SUM(Table134[[#This Row],[Class]:[Column3]])-Table134[[#This Row],[Discard]]</f>
        <v>0</v>
      </c>
      <c r="O124" s="5">
        <f>RANK(Table134[[#This Row],[Total2]],Table134[Total2])</f>
        <v>45</v>
      </c>
    </row>
    <row r="125" spans="10:15">
      <c r="J125" s="3">
        <f>IF(COUNT(Table134[[#This Row],[Class]:[Column4]])&gt;1,MIN(Table134[[#This Row],[Class]:[Column2]]),0)</f>
        <v>0</v>
      </c>
      <c r="K125" s="17" t="str">
        <f>IF(SUM(Table134[[#This Row],[Class]:[Column4]])-Table134[[#This Row],[Discard]]+Table134[[#This Row],[Discard]]/100000&gt;0,SUM(Table134[[#This Row],[Class]:[Column4]])-Table134[[#This Row],[Discard]],"")</f>
        <v/>
      </c>
      <c r="L125" s="2" t="str">
        <f>IF(Table134[[#This Row],[Total]]&lt;&gt;"",RANK(Table134[[#This Row],[Total]],Table134[Total]),"")</f>
        <v/>
      </c>
      <c r="M125" s="5" t="str">
        <f>IF(Table134[[#This Row],[Name]]&lt;&gt;"",Table134[[#This Row],[Name]],"")</f>
        <v/>
      </c>
      <c r="N125">
        <f>SUM(Table134[[#This Row],[Class]:[Column3]])-Table134[[#This Row],[Discard]]</f>
        <v>0</v>
      </c>
      <c r="O125" s="5">
        <f>RANK(Table134[[#This Row],[Total2]],Table134[Total2])</f>
        <v>45</v>
      </c>
    </row>
    <row r="126" spans="10:15">
      <c r="J126" s="3">
        <f>IF(COUNT(Table134[[#This Row],[Class]:[Column4]])&gt;1,MIN(Table134[[#This Row],[Class]:[Column2]]),0)</f>
        <v>0</v>
      </c>
      <c r="K126" s="17" t="str">
        <f>IF(SUM(Table134[[#This Row],[Class]:[Column4]])-Table134[[#This Row],[Discard]]+Table134[[#This Row],[Discard]]/100000&gt;0,SUM(Table134[[#This Row],[Class]:[Column4]])-Table134[[#This Row],[Discard]],"")</f>
        <v/>
      </c>
      <c r="L126" s="2" t="str">
        <f>IF(Table134[[#This Row],[Total]]&lt;&gt;"",RANK(Table134[[#This Row],[Total]],Table134[Total]),"")</f>
        <v/>
      </c>
      <c r="M126" s="5" t="str">
        <f>IF(Table134[[#This Row],[Name]]&lt;&gt;"",Table134[[#This Row],[Name]],"")</f>
        <v/>
      </c>
      <c r="N126">
        <f>SUM(Table134[[#This Row],[Class]:[Column3]])-Table134[[#This Row],[Discard]]</f>
        <v>0</v>
      </c>
      <c r="O126" s="5">
        <f>RANK(Table134[[#This Row],[Total2]],Table134[Total2])</f>
        <v>45</v>
      </c>
    </row>
    <row r="127" spans="10:15">
      <c r="J127" s="3">
        <f>IF(COUNT(Table134[[#This Row],[Class]:[Column4]])&gt;1,MIN(Table134[[#This Row],[Class]:[Column2]]),0)</f>
        <v>0</v>
      </c>
      <c r="K127" s="17" t="str">
        <f>IF(SUM(Table134[[#This Row],[Class]:[Column4]])-Table134[[#This Row],[Discard]]+Table134[[#This Row],[Discard]]/100000&gt;0,SUM(Table134[[#This Row],[Class]:[Column4]])-Table134[[#This Row],[Discard]],"")</f>
        <v/>
      </c>
      <c r="L127" s="2" t="str">
        <f>IF(Table134[[#This Row],[Total]]&lt;&gt;"",RANK(Table134[[#This Row],[Total]],Table134[Total]),"")</f>
        <v/>
      </c>
      <c r="M127" s="5" t="str">
        <f>IF(Table134[[#This Row],[Name]]&lt;&gt;"",Table134[[#This Row],[Name]],"")</f>
        <v/>
      </c>
      <c r="N127">
        <f>SUM(Table134[[#This Row],[Class]:[Column3]])-Table134[[#This Row],[Discard]]</f>
        <v>0</v>
      </c>
      <c r="O127" s="5">
        <f>RANK(Table134[[#This Row],[Total2]],Table134[Total2])</f>
        <v>45</v>
      </c>
    </row>
    <row r="128" spans="10:15">
      <c r="J128" s="3">
        <f>IF(COUNT(Table134[[#This Row],[Class]:[Column4]])&gt;1,MIN(Table134[[#This Row],[Class]:[Column2]]),0)</f>
        <v>0</v>
      </c>
      <c r="K128" s="17" t="str">
        <f>IF(SUM(Table134[[#This Row],[Class]:[Column4]])-Table134[[#This Row],[Discard]]+Table134[[#This Row],[Discard]]/100000&gt;0,SUM(Table134[[#This Row],[Class]:[Column4]])-Table134[[#This Row],[Discard]],"")</f>
        <v/>
      </c>
      <c r="L128" s="2" t="str">
        <f>IF(Table134[[#This Row],[Total]]&lt;&gt;"",RANK(Table134[[#This Row],[Total]],Table134[Total]),"")</f>
        <v/>
      </c>
      <c r="M128" s="5" t="str">
        <f>IF(Table134[[#This Row],[Name]]&lt;&gt;"",Table134[[#This Row],[Name]],"")</f>
        <v/>
      </c>
      <c r="N128">
        <f>SUM(Table134[[#This Row],[Class]:[Column3]])-Table134[[#This Row],[Discard]]</f>
        <v>0</v>
      </c>
      <c r="O128" s="5">
        <f>RANK(Table134[[#This Row],[Total2]],Table134[Total2])</f>
        <v>45</v>
      </c>
    </row>
    <row r="129" spans="10:15">
      <c r="J129" s="3">
        <f>IF(COUNT(Table134[[#This Row],[Class]:[Column4]])&gt;1,MIN(Table134[[#This Row],[Class]:[Column2]]),0)</f>
        <v>0</v>
      </c>
      <c r="K129" s="17" t="str">
        <f>IF(SUM(Table134[[#This Row],[Class]:[Column4]])-Table134[[#This Row],[Discard]]+Table134[[#This Row],[Discard]]/100000&gt;0,SUM(Table134[[#This Row],[Class]:[Column4]])-Table134[[#This Row],[Discard]],"")</f>
        <v/>
      </c>
      <c r="L129" s="2" t="str">
        <f>IF(Table134[[#This Row],[Total]]&lt;&gt;"",RANK(Table134[[#This Row],[Total]],Table134[Total]),"")</f>
        <v/>
      </c>
      <c r="M129" s="5" t="str">
        <f>IF(Table134[[#This Row],[Name]]&lt;&gt;"",Table134[[#This Row],[Name]],"")</f>
        <v/>
      </c>
      <c r="N129">
        <f>SUM(Table134[[#This Row],[Class]:[Column3]])-Table134[[#This Row],[Discard]]</f>
        <v>0</v>
      </c>
      <c r="O129" s="5">
        <f>RANK(Table134[[#This Row],[Total2]],Table134[Total2])</f>
        <v>45</v>
      </c>
    </row>
    <row r="130" spans="10:15">
      <c r="J130" s="3">
        <f>IF(COUNT(Table134[[#This Row],[Class]:[Column4]])&gt;1,MIN(Table134[[#This Row],[Class]:[Column2]]),0)</f>
        <v>0</v>
      </c>
      <c r="K130" s="17" t="str">
        <f>IF(SUM(Table134[[#This Row],[Class]:[Column4]])-Table134[[#This Row],[Discard]]+Table134[[#This Row],[Discard]]/100000&gt;0,SUM(Table134[[#This Row],[Class]:[Column4]])-Table134[[#This Row],[Discard]],"")</f>
        <v/>
      </c>
      <c r="L130" s="2" t="str">
        <f>IF(Table134[[#This Row],[Total]]&lt;&gt;"",RANK(Table134[[#This Row],[Total]],Table134[Total]),"")</f>
        <v/>
      </c>
      <c r="M130" s="5" t="str">
        <f>IF(Table134[[#This Row],[Name]]&lt;&gt;"",Table134[[#This Row],[Name]],"")</f>
        <v/>
      </c>
      <c r="N130">
        <f>SUM(Table134[[#This Row],[Class]:[Column3]])-Table134[[#This Row],[Discard]]</f>
        <v>0</v>
      </c>
      <c r="O130" s="5">
        <f>RANK(Table134[[#This Row],[Total2]],Table134[Total2])</f>
        <v>45</v>
      </c>
    </row>
    <row r="131" spans="10:15">
      <c r="J131" s="3">
        <f>IF(COUNT(Table134[[#This Row],[Class]:[Column4]])&gt;1,MIN(Table134[[#This Row],[Class]:[Column2]]),0)</f>
        <v>0</v>
      </c>
      <c r="K131" s="17" t="str">
        <f>IF(SUM(Table134[[#This Row],[Class]:[Column4]])-Table134[[#This Row],[Discard]]+Table134[[#This Row],[Discard]]/100000&gt;0,SUM(Table134[[#This Row],[Class]:[Column4]])-Table134[[#This Row],[Discard]],"")</f>
        <v/>
      </c>
      <c r="L131" s="2" t="str">
        <f>IF(Table134[[#This Row],[Total]]&lt;&gt;"",RANK(Table134[[#This Row],[Total]],Table134[Total]),"")</f>
        <v/>
      </c>
      <c r="M131" s="5" t="str">
        <f>IF(Table134[[#This Row],[Name]]&lt;&gt;"",Table134[[#This Row],[Name]],"")</f>
        <v/>
      </c>
      <c r="N131">
        <f>SUM(Table134[[#This Row],[Class]:[Column3]])-Table134[[#This Row],[Discard]]</f>
        <v>0</v>
      </c>
      <c r="O131" s="5">
        <f>RANK(Table134[[#This Row],[Total2]],Table134[Total2])</f>
        <v>45</v>
      </c>
    </row>
    <row r="132" spans="10:15">
      <c r="J132" s="3">
        <f>IF(COUNT(Table134[[#This Row],[Class]:[Column4]])&gt;1,MIN(Table134[[#This Row],[Class]:[Column2]]),0)</f>
        <v>0</v>
      </c>
      <c r="K132" s="17" t="str">
        <f>IF(SUM(Table134[[#This Row],[Class]:[Column4]])-Table134[[#This Row],[Discard]]+Table134[[#This Row],[Discard]]/100000&gt;0,SUM(Table134[[#This Row],[Class]:[Column4]])-Table134[[#This Row],[Discard]],"")</f>
        <v/>
      </c>
      <c r="L132" s="2" t="str">
        <f>IF(Table134[[#This Row],[Total]]&lt;&gt;"",RANK(Table134[[#This Row],[Total]],Table134[Total]),"")</f>
        <v/>
      </c>
      <c r="M132" s="5" t="str">
        <f>IF(Table134[[#This Row],[Name]]&lt;&gt;"",Table134[[#This Row],[Name]],"")</f>
        <v/>
      </c>
      <c r="N132">
        <f>SUM(Table134[[#This Row],[Class]:[Column3]])-Table134[[#This Row],[Discard]]</f>
        <v>0</v>
      </c>
      <c r="O132" s="5">
        <f>RANK(Table134[[#This Row],[Total2]],Table134[Total2])</f>
        <v>45</v>
      </c>
    </row>
    <row r="133" spans="10:15">
      <c r="J133" s="3">
        <f>IF(COUNT(Table134[[#This Row],[Class]:[Column4]])&gt;1,MIN(Table134[[#This Row],[Class]:[Column2]]),0)</f>
        <v>0</v>
      </c>
      <c r="K133" s="17" t="str">
        <f>IF(SUM(Table134[[#This Row],[Class]:[Column4]])-Table134[[#This Row],[Discard]]+Table134[[#This Row],[Discard]]/100000&gt;0,SUM(Table134[[#This Row],[Class]:[Column4]])-Table134[[#This Row],[Discard]],"")</f>
        <v/>
      </c>
      <c r="L133" s="2" t="str">
        <f>IF(Table134[[#This Row],[Total]]&lt;&gt;"",RANK(Table134[[#This Row],[Total]],Table134[Total]),"")</f>
        <v/>
      </c>
      <c r="M133" s="5" t="str">
        <f>IF(Table134[[#This Row],[Name]]&lt;&gt;"",Table134[[#This Row],[Name]],"")</f>
        <v/>
      </c>
      <c r="N133">
        <f>SUM(Table134[[#This Row],[Class]:[Column3]])-Table134[[#This Row],[Discard]]</f>
        <v>0</v>
      </c>
      <c r="O133" s="5">
        <f>RANK(Table134[[#This Row],[Total2]],Table134[Total2])</f>
        <v>45</v>
      </c>
    </row>
    <row r="134" spans="10:15">
      <c r="J134" s="3">
        <f>IF(COUNT(Table134[[#This Row],[Class]:[Column4]])&gt;1,MIN(Table134[[#This Row],[Class]:[Column2]]),0)</f>
        <v>0</v>
      </c>
      <c r="K134" s="17" t="str">
        <f>IF(SUM(Table134[[#This Row],[Class]:[Column4]])-Table134[[#This Row],[Discard]]+Table134[[#This Row],[Discard]]/100000&gt;0,SUM(Table134[[#This Row],[Class]:[Column4]])-Table134[[#This Row],[Discard]],"")</f>
        <v/>
      </c>
      <c r="L134" s="2" t="str">
        <f>IF(Table134[[#This Row],[Total]]&lt;&gt;"",RANK(Table134[[#This Row],[Total]],Table134[Total]),"")</f>
        <v/>
      </c>
      <c r="M134" s="5" t="str">
        <f>IF(Table134[[#This Row],[Name]]&lt;&gt;"",Table134[[#This Row],[Name]],"")</f>
        <v/>
      </c>
      <c r="N134">
        <f>SUM(Table134[[#This Row],[Class]:[Column3]])-Table134[[#This Row],[Discard]]</f>
        <v>0</v>
      </c>
      <c r="O134" s="5">
        <f>RANK(Table134[[#This Row],[Total2]],Table134[Total2])</f>
        <v>45</v>
      </c>
    </row>
    <row r="135" spans="10:15">
      <c r="J135" s="3">
        <f>IF(COUNT(Table134[[#This Row],[Class]:[Column4]])&gt;1,MIN(Table134[[#This Row],[Class]:[Column2]]),0)</f>
        <v>0</v>
      </c>
      <c r="K135" s="17" t="str">
        <f>IF(SUM(Table134[[#This Row],[Class]:[Column4]])-Table134[[#This Row],[Discard]]+Table134[[#This Row],[Discard]]/100000&gt;0,SUM(Table134[[#This Row],[Class]:[Column4]])-Table134[[#This Row],[Discard]],"")</f>
        <v/>
      </c>
      <c r="L135" s="2" t="str">
        <f>IF(Table134[[#This Row],[Total]]&lt;&gt;"",RANK(Table134[[#This Row],[Total]],Table134[Total]),"")</f>
        <v/>
      </c>
      <c r="M135" s="5" t="str">
        <f>IF(Table134[[#This Row],[Name]]&lt;&gt;"",Table134[[#This Row],[Name]],"")</f>
        <v/>
      </c>
      <c r="N135">
        <f>SUM(Table134[[#This Row],[Class]:[Column3]])-Table134[[#This Row],[Discard]]</f>
        <v>0</v>
      </c>
      <c r="O135" s="5">
        <f>RANK(Table134[[#This Row],[Total2]],Table134[Total2])</f>
        <v>45</v>
      </c>
    </row>
    <row r="136" spans="10:15">
      <c r="J136" s="3">
        <f>IF(COUNT(Table134[[#This Row],[Class]:[Column4]])&gt;1,MIN(Table134[[#This Row],[Class]:[Column2]]),0)</f>
        <v>0</v>
      </c>
      <c r="K136" s="17" t="str">
        <f>IF(SUM(Table134[[#This Row],[Class]:[Column4]])-Table134[[#This Row],[Discard]]+Table134[[#This Row],[Discard]]/100000&gt;0,SUM(Table134[[#This Row],[Class]:[Column4]])-Table134[[#This Row],[Discard]],"")</f>
        <v/>
      </c>
      <c r="L136" s="2" t="str">
        <f>IF(Table134[[#This Row],[Total]]&lt;&gt;"",RANK(Table134[[#This Row],[Total]],Table134[Total]),"")</f>
        <v/>
      </c>
      <c r="M136" s="5" t="str">
        <f>IF(Table134[[#This Row],[Name]]&lt;&gt;"",Table134[[#This Row],[Name]],"")</f>
        <v/>
      </c>
      <c r="N136">
        <f>SUM(Table134[[#This Row],[Class]:[Column3]])-Table134[[#This Row],[Discard]]</f>
        <v>0</v>
      </c>
      <c r="O136" s="5">
        <f>RANK(Table134[[#This Row],[Total2]],Table134[Total2])</f>
        <v>45</v>
      </c>
    </row>
    <row r="137" spans="10:15">
      <c r="J137" s="3">
        <f>IF(COUNT(Table134[[#This Row],[Class]:[Column4]])&gt;1,MIN(Table134[[#This Row],[Class]:[Column2]]),0)</f>
        <v>0</v>
      </c>
      <c r="K137" s="17" t="str">
        <f>IF(SUM(Table134[[#This Row],[Class]:[Column4]])-Table134[[#This Row],[Discard]]+Table134[[#This Row],[Discard]]/100000&gt;0,SUM(Table134[[#This Row],[Class]:[Column4]])-Table134[[#This Row],[Discard]],"")</f>
        <v/>
      </c>
      <c r="L137" s="2" t="str">
        <f>IF(Table134[[#This Row],[Total]]&lt;&gt;"",RANK(Table134[[#This Row],[Total]],Table134[Total]),"")</f>
        <v/>
      </c>
      <c r="M137" s="5" t="str">
        <f>IF(Table134[[#This Row],[Name]]&lt;&gt;"",Table134[[#This Row],[Name]],"")</f>
        <v/>
      </c>
      <c r="N137">
        <f>SUM(Table134[[#This Row],[Class]:[Column3]])-Table134[[#This Row],[Discard]]</f>
        <v>0</v>
      </c>
      <c r="O137" s="5">
        <f>RANK(Table134[[#This Row],[Total2]],Table134[Total2])</f>
        <v>45</v>
      </c>
    </row>
    <row r="138" spans="10:15">
      <c r="J138" s="3">
        <f>IF(COUNT(Table134[[#This Row],[Class]:[Column4]])&gt;1,MIN(Table134[[#This Row],[Class]:[Column2]]),0)</f>
        <v>0</v>
      </c>
      <c r="K138" s="17" t="str">
        <f>IF(SUM(Table134[[#This Row],[Class]:[Column4]])-Table134[[#This Row],[Discard]]+Table134[[#This Row],[Discard]]/100000&gt;0,SUM(Table134[[#This Row],[Class]:[Column4]])-Table134[[#This Row],[Discard]],"")</f>
        <v/>
      </c>
      <c r="L138" s="2" t="str">
        <f>IF(Table134[[#This Row],[Total]]&lt;&gt;"",RANK(Table134[[#This Row],[Total]],Table134[Total]),"")</f>
        <v/>
      </c>
      <c r="M138" s="5" t="str">
        <f>IF(Table134[[#This Row],[Name]]&lt;&gt;"",Table134[[#This Row],[Name]],"")</f>
        <v/>
      </c>
      <c r="N138">
        <f>SUM(Table134[[#This Row],[Class]:[Column3]])-Table134[[#This Row],[Discard]]</f>
        <v>0</v>
      </c>
      <c r="O138" s="5">
        <f>RANK(Table134[[#This Row],[Total2]],Table134[Total2])</f>
        <v>45</v>
      </c>
    </row>
    <row r="139" spans="10:15">
      <c r="J139" s="3">
        <f>IF(COUNT(Table134[[#This Row],[Class]:[Column4]])&gt;1,MIN(Table134[[#This Row],[Class]:[Column2]]),0)</f>
        <v>0</v>
      </c>
      <c r="K139" s="17" t="str">
        <f>IF(SUM(Table134[[#This Row],[Class]:[Column4]])-Table134[[#This Row],[Discard]]+Table134[[#This Row],[Discard]]/100000&gt;0,SUM(Table134[[#This Row],[Class]:[Column4]])-Table134[[#This Row],[Discard]],"")</f>
        <v/>
      </c>
      <c r="L139" s="2" t="str">
        <f>IF(Table134[[#This Row],[Total]]&lt;&gt;"",RANK(Table134[[#This Row],[Total]],Table134[Total]),"")</f>
        <v/>
      </c>
      <c r="M139" s="5" t="str">
        <f>IF(Table134[[#This Row],[Name]]&lt;&gt;"",Table134[[#This Row],[Name]],"")</f>
        <v/>
      </c>
      <c r="N139">
        <f>SUM(Table134[[#This Row],[Class]:[Column3]])-Table134[[#This Row],[Discard]]</f>
        <v>0</v>
      </c>
      <c r="O139" s="5">
        <f>RANK(Table134[[#This Row],[Total2]],Table134[Total2])</f>
        <v>45</v>
      </c>
    </row>
    <row r="140" spans="10:15">
      <c r="J140" s="3">
        <f>IF(COUNT(Table134[[#This Row],[Class]:[Column4]])&gt;1,MIN(Table134[[#This Row],[Class]:[Column2]]),0)</f>
        <v>0</v>
      </c>
      <c r="K140" s="17" t="str">
        <f>IF(SUM(Table134[[#This Row],[Class]:[Column4]])-Table134[[#This Row],[Discard]]+Table134[[#This Row],[Discard]]/100000&gt;0,SUM(Table134[[#This Row],[Class]:[Column4]])-Table134[[#This Row],[Discard]],"")</f>
        <v/>
      </c>
      <c r="L140" s="2" t="str">
        <f>IF(Table134[[#This Row],[Total]]&lt;&gt;"",RANK(Table134[[#This Row],[Total]],Table134[Total]),"")</f>
        <v/>
      </c>
      <c r="M140" s="5" t="str">
        <f>IF(Table134[[#This Row],[Name]]&lt;&gt;"",Table134[[#This Row],[Name]],"")</f>
        <v/>
      </c>
      <c r="N140">
        <f>SUM(Table134[[#This Row],[Class]:[Column3]])-Table134[[#This Row],[Discard]]</f>
        <v>0</v>
      </c>
      <c r="O140" s="5">
        <f>RANK(Table134[[#This Row],[Total2]],Table134[Total2])</f>
        <v>45</v>
      </c>
    </row>
    <row r="141" spans="10:15">
      <c r="J141" s="3">
        <f>IF(COUNT(Table134[[#This Row],[Class]:[Column4]])&gt;1,MIN(Table134[[#This Row],[Class]:[Column2]]),0)</f>
        <v>0</v>
      </c>
      <c r="K141" s="17" t="str">
        <f>IF(SUM(Table134[[#This Row],[Class]:[Column4]])-Table134[[#This Row],[Discard]]+Table134[[#This Row],[Discard]]/100000&gt;0,SUM(Table134[[#This Row],[Class]:[Column4]])-Table134[[#This Row],[Discard]],"")</f>
        <v/>
      </c>
      <c r="L141" s="2" t="str">
        <f>IF(Table134[[#This Row],[Total]]&lt;&gt;"",RANK(Table134[[#This Row],[Total]],Table134[Total]),"")</f>
        <v/>
      </c>
      <c r="M141" s="5" t="str">
        <f>IF(Table134[[#This Row],[Name]]&lt;&gt;"",Table134[[#This Row],[Name]],"")</f>
        <v/>
      </c>
      <c r="N141">
        <f>SUM(Table134[[#This Row],[Class]:[Column3]])-Table134[[#This Row],[Discard]]</f>
        <v>0</v>
      </c>
      <c r="O141" s="5">
        <f>RANK(Table134[[#This Row],[Total2]],Table134[Total2])</f>
        <v>45</v>
      </c>
    </row>
    <row r="142" spans="10:15">
      <c r="J142" s="3">
        <f>IF(COUNT(Table134[[#This Row],[Class]:[Column4]])&gt;1,MIN(Table134[[#This Row],[Class]:[Column2]]),0)</f>
        <v>0</v>
      </c>
      <c r="K142" s="17" t="str">
        <f>IF(SUM(Table134[[#This Row],[Class]:[Column4]])-Table134[[#This Row],[Discard]]+Table134[[#This Row],[Discard]]/100000&gt;0,SUM(Table134[[#This Row],[Class]:[Column4]])-Table134[[#This Row],[Discard]],"")</f>
        <v/>
      </c>
      <c r="L142" s="2" t="str">
        <f>IF(Table134[[#This Row],[Total]]&lt;&gt;"",RANK(Table134[[#This Row],[Total]],Table134[Total]),"")</f>
        <v/>
      </c>
      <c r="M142" s="5" t="str">
        <f>IF(Table134[[#This Row],[Name]]&lt;&gt;"",Table134[[#This Row],[Name]],"")</f>
        <v/>
      </c>
      <c r="N142">
        <f>SUM(Table134[[#This Row],[Class]:[Column3]])-Table134[[#This Row],[Discard]]</f>
        <v>0</v>
      </c>
      <c r="O142" s="5">
        <f>RANK(Table134[[#This Row],[Total2]],Table134[Total2])</f>
        <v>45</v>
      </c>
    </row>
    <row r="143" spans="10:15">
      <c r="J143" s="3">
        <f>IF(COUNT(Table134[[#This Row],[Class]:[Column4]])&gt;1,MIN(Table134[[#This Row],[Class]:[Column2]]),0)</f>
        <v>0</v>
      </c>
      <c r="K143" s="17" t="str">
        <f>IF(SUM(Table134[[#This Row],[Class]:[Column4]])-Table134[[#This Row],[Discard]]+Table134[[#This Row],[Discard]]/100000&gt;0,SUM(Table134[[#This Row],[Class]:[Column4]])-Table134[[#This Row],[Discard]],"")</f>
        <v/>
      </c>
      <c r="L143" s="2" t="str">
        <f>IF(Table134[[#This Row],[Total]]&lt;&gt;"",RANK(Table134[[#This Row],[Total]],Table134[Total]),"")</f>
        <v/>
      </c>
      <c r="M143" s="5" t="str">
        <f>IF(Table134[[#This Row],[Name]]&lt;&gt;"",Table134[[#This Row],[Name]],"")</f>
        <v/>
      </c>
      <c r="N143">
        <f>SUM(Table134[[#This Row],[Class]:[Column3]])-Table134[[#This Row],[Discard]]</f>
        <v>0</v>
      </c>
      <c r="O143" s="5">
        <f>RANK(Table134[[#This Row],[Total2]],Table134[Total2])</f>
        <v>45</v>
      </c>
    </row>
    <row r="144" spans="10:15">
      <c r="J144" s="3">
        <f>IF(COUNT(Table134[[#This Row],[Class]:[Column4]])&gt;1,MIN(Table134[[#This Row],[Class]:[Column2]]),0)</f>
        <v>0</v>
      </c>
      <c r="K144" s="17" t="str">
        <f>IF(SUM(Table134[[#This Row],[Class]:[Column4]])-Table134[[#This Row],[Discard]]+Table134[[#This Row],[Discard]]/100000&gt;0,SUM(Table134[[#This Row],[Class]:[Column4]])-Table134[[#This Row],[Discard]],"")</f>
        <v/>
      </c>
      <c r="L144" s="2" t="str">
        <f>IF(Table134[[#This Row],[Total]]&lt;&gt;"",RANK(Table134[[#This Row],[Total]],Table134[Total]),"")</f>
        <v/>
      </c>
      <c r="M144" s="5" t="str">
        <f>IF(Table134[[#This Row],[Name]]&lt;&gt;"",Table134[[#This Row],[Name]],"")</f>
        <v/>
      </c>
      <c r="N144">
        <f>SUM(Table134[[#This Row],[Class]:[Column3]])-Table134[[#This Row],[Discard]]</f>
        <v>0</v>
      </c>
      <c r="O144" s="5">
        <f>RANK(Table134[[#This Row],[Total2]],Table134[Total2])</f>
        <v>45</v>
      </c>
    </row>
    <row r="145" spans="10:15">
      <c r="J145" s="3">
        <f>IF(COUNT(Table134[[#This Row],[Class]:[Column4]])&gt;1,MIN(Table134[[#This Row],[Class]:[Column2]]),0)</f>
        <v>0</v>
      </c>
      <c r="K145" s="17" t="str">
        <f>IF(SUM(Table134[[#This Row],[Class]:[Column4]])-Table134[[#This Row],[Discard]]+Table134[[#This Row],[Discard]]/100000&gt;0,SUM(Table134[[#This Row],[Class]:[Column4]])-Table134[[#This Row],[Discard]],"")</f>
        <v/>
      </c>
      <c r="L145" s="2" t="str">
        <f>IF(Table134[[#This Row],[Total]]&lt;&gt;"",RANK(Table134[[#This Row],[Total]],Table134[Total]),"")</f>
        <v/>
      </c>
      <c r="M145" s="5" t="str">
        <f>IF(Table134[[#This Row],[Name]]&lt;&gt;"",Table134[[#This Row],[Name]],"")</f>
        <v/>
      </c>
      <c r="N145">
        <f>SUM(Table134[[#This Row],[Class]:[Column3]])-Table134[[#This Row],[Discard]]</f>
        <v>0</v>
      </c>
      <c r="O145" s="5">
        <f>RANK(Table134[[#This Row],[Total2]],Table134[Total2])</f>
        <v>45</v>
      </c>
    </row>
    <row r="146" spans="10:15">
      <c r="J146" s="3">
        <f>IF(COUNT(Table134[[#This Row],[Class]:[Column4]])&gt;1,MIN(Table134[[#This Row],[Class]:[Column2]]),0)</f>
        <v>0</v>
      </c>
      <c r="K146" s="17" t="str">
        <f>IF(SUM(Table134[[#This Row],[Class]:[Column4]])-Table134[[#This Row],[Discard]]+Table134[[#This Row],[Discard]]/100000&gt;0,SUM(Table134[[#This Row],[Class]:[Column4]])-Table134[[#This Row],[Discard]],"")</f>
        <v/>
      </c>
      <c r="L146" s="2" t="str">
        <f>IF(Table134[[#This Row],[Total]]&lt;&gt;"",RANK(Table134[[#This Row],[Total]],Table134[Total]),"")</f>
        <v/>
      </c>
      <c r="M146" s="5" t="str">
        <f>IF(Table134[[#This Row],[Name]]&lt;&gt;"",Table134[[#This Row],[Name]],"")</f>
        <v/>
      </c>
      <c r="N146">
        <f>SUM(Table134[[#This Row],[Class]:[Column3]])-Table134[[#This Row],[Discard]]</f>
        <v>0</v>
      </c>
      <c r="O146" s="5">
        <f>RANK(Table134[[#This Row],[Total2]],Table134[Total2])</f>
        <v>45</v>
      </c>
    </row>
    <row r="147" spans="10:15">
      <c r="J147" s="3">
        <f>IF(COUNT(Table134[[#This Row],[Class]:[Column4]])&gt;1,MIN(Table134[[#This Row],[Class]:[Column2]]),0)</f>
        <v>0</v>
      </c>
      <c r="K147" s="17" t="str">
        <f>IF(SUM(Table134[[#This Row],[Class]:[Column4]])-Table134[[#This Row],[Discard]]+Table134[[#This Row],[Discard]]/100000&gt;0,SUM(Table134[[#This Row],[Class]:[Column4]])-Table134[[#This Row],[Discard]],"")</f>
        <v/>
      </c>
      <c r="L147" s="2" t="str">
        <f>IF(Table134[[#This Row],[Total]]&lt;&gt;"",RANK(Table134[[#This Row],[Total]],Table134[Total]),"")</f>
        <v/>
      </c>
      <c r="M147" s="5" t="str">
        <f>IF(Table134[[#This Row],[Name]]&lt;&gt;"",Table134[[#This Row],[Name]],"")</f>
        <v/>
      </c>
      <c r="N147">
        <f>SUM(Table134[[#This Row],[Class]:[Column3]])-Table134[[#This Row],[Discard]]</f>
        <v>0</v>
      </c>
      <c r="O147" s="5">
        <f>RANK(Table134[[#This Row],[Total2]],Table134[Total2])</f>
        <v>45</v>
      </c>
    </row>
    <row r="148" spans="10:15">
      <c r="J148" s="3">
        <f>IF(COUNT(Table134[[#This Row],[Class]:[Column4]])&gt;1,MIN(Table134[[#This Row],[Class]:[Column2]]),0)</f>
        <v>0</v>
      </c>
      <c r="K148" s="17" t="str">
        <f>IF(SUM(Table134[[#This Row],[Class]:[Column4]])-Table134[[#This Row],[Discard]]+Table134[[#This Row],[Discard]]/100000&gt;0,SUM(Table134[[#This Row],[Class]:[Column4]])-Table134[[#This Row],[Discard]],"")</f>
        <v/>
      </c>
      <c r="L148" s="2" t="str">
        <f>IF(Table134[[#This Row],[Total]]&lt;&gt;"",RANK(Table134[[#This Row],[Total]],Table134[Total]),"")</f>
        <v/>
      </c>
      <c r="M148" s="5" t="str">
        <f>IF(Table134[[#This Row],[Name]]&lt;&gt;"",Table134[[#This Row],[Name]],"")</f>
        <v/>
      </c>
      <c r="N148">
        <f>SUM(Table134[[#This Row],[Class]:[Column3]])-Table134[[#This Row],[Discard]]</f>
        <v>0</v>
      </c>
      <c r="O148" s="5">
        <f>RANK(Table134[[#This Row],[Total2]],Table134[Total2])</f>
        <v>45</v>
      </c>
    </row>
    <row r="149" spans="10:15">
      <c r="J149" s="3">
        <f>IF(COUNT(Table134[[#This Row],[Class]:[Column4]])&gt;1,MIN(Table134[[#This Row],[Class]:[Column2]]),0)</f>
        <v>0</v>
      </c>
      <c r="K149" s="17" t="str">
        <f>IF(SUM(Table134[[#This Row],[Class]:[Column4]])-Table134[[#This Row],[Discard]]+Table134[[#This Row],[Discard]]/100000&gt;0,SUM(Table134[[#This Row],[Class]:[Column4]])-Table134[[#This Row],[Discard]],"")</f>
        <v/>
      </c>
      <c r="L149" s="2" t="str">
        <f>IF(Table134[[#This Row],[Total]]&lt;&gt;"",RANK(Table134[[#This Row],[Total]],Table134[Total]),"")</f>
        <v/>
      </c>
      <c r="M149" s="5" t="str">
        <f>IF(Table134[[#This Row],[Name]]&lt;&gt;"",Table134[[#This Row],[Name]],"")</f>
        <v/>
      </c>
      <c r="N149">
        <f>SUM(Table134[[#This Row],[Class]:[Column3]])-Table134[[#This Row],[Discard]]</f>
        <v>0</v>
      </c>
      <c r="O149" s="5">
        <f>RANK(Table134[[#This Row],[Total2]],Table134[Total2])</f>
        <v>45</v>
      </c>
    </row>
    <row r="150" spans="10:15">
      <c r="J150" s="3">
        <f>IF(COUNT(Table134[[#This Row],[Class]:[Column4]])&gt;1,MIN(Table134[[#This Row],[Class]:[Column2]]),0)</f>
        <v>0</v>
      </c>
      <c r="K150" s="17" t="str">
        <f>IF(SUM(Table134[[#This Row],[Class]:[Column4]])-Table134[[#This Row],[Discard]]+Table134[[#This Row],[Discard]]/100000&gt;0,SUM(Table134[[#This Row],[Class]:[Column4]])-Table134[[#This Row],[Discard]],"")</f>
        <v/>
      </c>
      <c r="L150" s="2" t="str">
        <f>IF(Table134[[#This Row],[Total]]&lt;&gt;"",RANK(Table134[[#This Row],[Total]],Table134[Total]),"")</f>
        <v/>
      </c>
      <c r="M150" s="5" t="str">
        <f>IF(Table134[[#This Row],[Name]]&lt;&gt;"",Table134[[#This Row],[Name]],"")</f>
        <v/>
      </c>
      <c r="N150">
        <f>SUM(Table134[[#This Row],[Class]:[Column3]])-Table134[[#This Row],[Discard]]</f>
        <v>0</v>
      </c>
      <c r="O150" s="5">
        <f>RANK(Table134[[#This Row],[Total2]],Table134[Total2])</f>
        <v>45</v>
      </c>
    </row>
    <row r="151" spans="10:15">
      <c r="J151" s="3">
        <f>IF(COUNT(Table134[[#This Row],[Class]:[Column4]])&gt;1,MIN(Table134[[#This Row],[Class]:[Column2]]),0)</f>
        <v>0</v>
      </c>
      <c r="K151" s="17" t="str">
        <f>IF(SUM(Table134[[#This Row],[Class]:[Column4]])-Table134[[#This Row],[Discard]]+Table134[[#This Row],[Discard]]/100000&gt;0,SUM(Table134[[#This Row],[Class]:[Column4]])-Table134[[#This Row],[Discard]],"")</f>
        <v/>
      </c>
      <c r="L151" s="2" t="str">
        <f>IF(Table134[[#This Row],[Total]]&lt;&gt;"",RANK(Table134[[#This Row],[Total]],Table134[Total]),"")</f>
        <v/>
      </c>
      <c r="M151" s="5" t="str">
        <f>IF(Table134[[#This Row],[Name]]&lt;&gt;"",Table134[[#This Row],[Name]],"")</f>
        <v/>
      </c>
      <c r="N151">
        <f>SUM(Table134[[#This Row],[Class]:[Column3]])-Table134[[#This Row],[Discard]]</f>
        <v>0</v>
      </c>
      <c r="O151" s="5">
        <f>RANK(Table134[[#This Row],[Total2]],Table134[Total2])</f>
        <v>45</v>
      </c>
    </row>
    <row r="152" spans="10:15">
      <c r="J152" s="3">
        <f>IF(COUNT(Table134[[#This Row],[Class]:[Column4]])&gt;1,MIN(Table134[[#This Row],[Class]:[Column2]]),0)</f>
        <v>0</v>
      </c>
      <c r="K152" s="17" t="str">
        <f>IF(SUM(Table134[[#This Row],[Class]:[Column4]])-Table134[[#This Row],[Discard]]+Table134[[#This Row],[Discard]]/100000&gt;0,SUM(Table134[[#This Row],[Class]:[Column4]])-Table134[[#This Row],[Discard]],"")</f>
        <v/>
      </c>
      <c r="L152" s="2" t="str">
        <f>IF(Table134[[#This Row],[Total]]&lt;&gt;"",RANK(Table134[[#This Row],[Total]],Table134[Total]),"")</f>
        <v/>
      </c>
      <c r="M152" s="5" t="str">
        <f>IF(Table134[[#This Row],[Name]]&lt;&gt;"",Table134[[#This Row],[Name]],"")</f>
        <v/>
      </c>
      <c r="N152">
        <f>SUM(Table134[[#This Row],[Class]:[Column3]])-Table134[[#This Row],[Discard]]</f>
        <v>0</v>
      </c>
      <c r="O152" s="5">
        <f>RANK(Table134[[#This Row],[Total2]],Table134[Total2])</f>
        <v>45</v>
      </c>
    </row>
    <row r="153" spans="10:15">
      <c r="J153" s="3">
        <f>IF(COUNT(Table134[[#This Row],[Class]:[Column4]])&gt;1,MIN(Table134[[#This Row],[Class]:[Column2]]),0)</f>
        <v>0</v>
      </c>
      <c r="K153" s="17" t="str">
        <f>IF(SUM(Table134[[#This Row],[Class]:[Column4]])-Table134[[#This Row],[Discard]]+Table134[[#This Row],[Discard]]/100000&gt;0,SUM(Table134[[#This Row],[Class]:[Column4]])-Table134[[#This Row],[Discard]],"")</f>
        <v/>
      </c>
      <c r="L153" s="2" t="str">
        <f>IF(Table134[[#This Row],[Total]]&lt;&gt;"",RANK(Table134[[#This Row],[Total]],Table134[Total]),"")</f>
        <v/>
      </c>
      <c r="M153" s="5" t="str">
        <f>IF(Table134[[#This Row],[Name]]&lt;&gt;"",Table134[[#This Row],[Name]],"")</f>
        <v/>
      </c>
      <c r="N153">
        <f>SUM(Table134[[#This Row],[Class]:[Column3]])-Table134[[#This Row],[Discard]]</f>
        <v>0</v>
      </c>
      <c r="O153" s="5">
        <f>RANK(Table134[[#This Row],[Total2]],Table134[Total2])</f>
        <v>45</v>
      </c>
    </row>
    <row r="154" spans="10:15">
      <c r="J154" s="3">
        <f>IF(COUNT(Table134[[#This Row],[Class]:[Column4]])&gt;1,MIN(Table134[[#This Row],[Class]:[Column2]]),0)</f>
        <v>0</v>
      </c>
      <c r="K154" s="17" t="str">
        <f>IF(SUM(Table134[[#This Row],[Class]:[Column4]])-Table134[[#This Row],[Discard]]+Table134[[#This Row],[Discard]]/100000&gt;0,SUM(Table134[[#This Row],[Class]:[Column4]])-Table134[[#This Row],[Discard]],"")</f>
        <v/>
      </c>
      <c r="L154" s="2" t="str">
        <f>IF(Table134[[#This Row],[Total]]&lt;&gt;"",RANK(Table134[[#This Row],[Total]],Table134[Total]),"")</f>
        <v/>
      </c>
      <c r="M154" s="5" t="str">
        <f>IF(Table134[[#This Row],[Name]]&lt;&gt;"",Table134[[#This Row],[Name]],"")</f>
        <v/>
      </c>
      <c r="N154">
        <f>SUM(Table134[[#This Row],[Class]:[Column3]])-Table134[[#This Row],[Discard]]</f>
        <v>0</v>
      </c>
      <c r="O154" s="5">
        <f>RANK(Table134[[#This Row],[Total2]],Table134[Total2])</f>
        <v>45</v>
      </c>
    </row>
    <row r="155" spans="10:15">
      <c r="J155" s="3">
        <f>IF(COUNT(Table134[[#This Row],[Class]:[Column4]])&gt;1,MIN(Table134[[#This Row],[Class]:[Column2]]),0)</f>
        <v>0</v>
      </c>
      <c r="K155" s="17" t="str">
        <f>IF(SUM(Table134[[#This Row],[Class]:[Column4]])-Table134[[#This Row],[Discard]]+Table134[[#This Row],[Discard]]/100000&gt;0,SUM(Table134[[#This Row],[Class]:[Column4]])-Table134[[#This Row],[Discard]],"")</f>
        <v/>
      </c>
      <c r="L155" s="2" t="str">
        <f>IF(Table134[[#This Row],[Total]]&lt;&gt;"",RANK(Table134[[#This Row],[Total]],Table134[Total]),"")</f>
        <v/>
      </c>
      <c r="M155" s="5" t="str">
        <f>IF(Table134[[#This Row],[Name]]&lt;&gt;"",Table134[[#This Row],[Name]],"")</f>
        <v/>
      </c>
      <c r="N155">
        <f>SUM(Table134[[#This Row],[Class]:[Column3]])-Table134[[#This Row],[Discard]]</f>
        <v>0</v>
      </c>
      <c r="O155" s="5">
        <f>RANK(Table134[[#This Row],[Total2]],Table134[Total2])</f>
        <v>45</v>
      </c>
    </row>
    <row r="156" spans="10:15">
      <c r="J156" s="3">
        <f>IF(COUNT(Table134[[#This Row],[Class]:[Column4]])&gt;1,MIN(Table134[[#This Row],[Class]:[Column2]]),0)</f>
        <v>0</v>
      </c>
      <c r="K156" s="17" t="str">
        <f>IF(SUM(Table134[[#This Row],[Class]:[Column4]])-Table134[[#This Row],[Discard]]+Table134[[#This Row],[Discard]]/100000&gt;0,SUM(Table134[[#This Row],[Class]:[Column4]])-Table134[[#This Row],[Discard]],"")</f>
        <v/>
      </c>
      <c r="L156" s="2" t="str">
        <f>IF(Table134[[#This Row],[Total]]&lt;&gt;"",RANK(Table134[[#This Row],[Total]],Table134[Total]),"")</f>
        <v/>
      </c>
      <c r="M156" s="5" t="str">
        <f>IF(Table134[[#This Row],[Name]]&lt;&gt;"",Table134[[#This Row],[Name]],"")</f>
        <v/>
      </c>
      <c r="N156">
        <f>SUM(Table134[[#This Row],[Class]:[Column3]])-Table134[[#This Row],[Discard]]</f>
        <v>0</v>
      </c>
      <c r="O156" s="5">
        <f>RANK(Table134[[#This Row],[Total2]],Table134[Total2])</f>
        <v>45</v>
      </c>
    </row>
    <row r="157" spans="10:15">
      <c r="J157" s="3">
        <f>IF(COUNT(Table134[[#This Row],[Class]:[Column4]])&gt;1,MIN(Table134[[#This Row],[Class]:[Column2]]),0)</f>
        <v>0</v>
      </c>
      <c r="K157" s="17" t="str">
        <f>IF(SUM(Table134[[#This Row],[Class]:[Column4]])-Table134[[#This Row],[Discard]]+Table134[[#This Row],[Discard]]/100000&gt;0,SUM(Table134[[#This Row],[Class]:[Column4]])-Table134[[#This Row],[Discard]],"")</f>
        <v/>
      </c>
      <c r="L157" s="2" t="str">
        <f>IF(Table134[[#This Row],[Total]]&lt;&gt;"",RANK(Table134[[#This Row],[Total]],Table134[Total]),"")</f>
        <v/>
      </c>
      <c r="M157" s="5" t="str">
        <f>IF(Table134[[#This Row],[Name]]&lt;&gt;"",Table134[[#This Row],[Name]],"")</f>
        <v/>
      </c>
      <c r="N157">
        <f>SUM(Table134[[#This Row],[Class]:[Column3]])-Table134[[#This Row],[Discard]]</f>
        <v>0</v>
      </c>
      <c r="O157" s="5">
        <f>RANK(Table134[[#This Row],[Total2]],Table134[Total2])</f>
        <v>45</v>
      </c>
    </row>
    <row r="158" spans="10:15">
      <c r="J158" s="3">
        <f>IF(COUNT(Table134[[#This Row],[Class]:[Column4]])&gt;1,MIN(Table134[[#This Row],[Class]:[Column2]]),0)</f>
        <v>0</v>
      </c>
      <c r="K158" s="17" t="str">
        <f>IF(SUM(Table134[[#This Row],[Class]:[Column4]])-Table134[[#This Row],[Discard]]+Table134[[#This Row],[Discard]]/100000&gt;0,SUM(Table134[[#This Row],[Class]:[Column4]])-Table134[[#This Row],[Discard]],"")</f>
        <v/>
      </c>
      <c r="L158" s="2" t="str">
        <f>IF(Table134[[#This Row],[Total]]&lt;&gt;"",RANK(Table134[[#This Row],[Total]],Table134[Total]),"")</f>
        <v/>
      </c>
      <c r="M158" s="5" t="str">
        <f>IF(Table134[[#This Row],[Name]]&lt;&gt;"",Table134[[#This Row],[Name]],"")</f>
        <v/>
      </c>
      <c r="N158">
        <f>SUM(Table134[[#This Row],[Class]:[Column3]])-Table134[[#This Row],[Discard]]</f>
        <v>0</v>
      </c>
      <c r="O158" s="5">
        <f>RANK(Table134[[#This Row],[Total2]],Table134[Total2])</f>
        <v>45</v>
      </c>
    </row>
    <row r="159" spans="10:15">
      <c r="J159" s="3">
        <f>IF(COUNT(Table134[[#This Row],[Class]:[Column4]])&gt;1,MIN(Table134[[#This Row],[Class]:[Column2]]),0)</f>
        <v>0</v>
      </c>
      <c r="K159" s="17" t="str">
        <f>IF(SUM(Table134[[#This Row],[Class]:[Column4]])-Table134[[#This Row],[Discard]]+Table134[[#This Row],[Discard]]/100000&gt;0,SUM(Table134[[#This Row],[Class]:[Column4]])-Table134[[#This Row],[Discard]],"")</f>
        <v/>
      </c>
      <c r="L159" s="2" t="str">
        <f>IF(Table134[[#This Row],[Total]]&lt;&gt;"",RANK(Table134[[#This Row],[Total]],Table134[Total]),"")</f>
        <v/>
      </c>
      <c r="M159" s="5" t="str">
        <f>IF(Table134[[#This Row],[Name]]&lt;&gt;"",Table134[[#This Row],[Name]],"")</f>
        <v/>
      </c>
      <c r="N159">
        <f>SUM(Table134[[#This Row],[Class]:[Column3]])-Table134[[#This Row],[Discard]]</f>
        <v>0</v>
      </c>
      <c r="O159" s="5">
        <f>RANK(Table134[[#This Row],[Total2]],Table134[Total2])</f>
        <v>45</v>
      </c>
    </row>
    <row r="160" spans="10:15">
      <c r="J160" s="3">
        <f>IF(COUNT(Table134[[#This Row],[Class]:[Column4]])&gt;1,MIN(Table134[[#This Row],[Class]:[Column2]]),0)</f>
        <v>0</v>
      </c>
      <c r="K160" s="17" t="str">
        <f>IF(SUM(Table134[[#This Row],[Class]:[Column4]])-Table134[[#This Row],[Discard]]+Table134[[#This Row],[Discard]]/100000&gt;0,SUM(Table134[[#This Row],[Class]:[Column4]])-Table134[[#This Row],[Discard]],"")</f>
        <v/>
      </c>
      <c r="L160" s="2" t="str">
        <f>IF(Table134[[#This Row],[Total]]&lt;&gt;"",RANK(Table134[[#This Row],[Total]],Table134[Total]),"")</f>
        <v/>
      </c>
      <c r="M160" s="5" t="str">
        <f>IF(Table134[[#This Row],[Name]]&lt;&gt;"",Table134[[#This Row],[Name]],"")</f>
        <v/>
      </c>
      <c r="N160">
        <f>SUM(Table134[[#This Row],[Class]:[Column3]])-Table134[[#This Row],[Discard]]</f>
        <v>0</v>
      </c>
      <c r="O160" s="5">
        <f>RANK(Table134[[#This Row],[Total2]],Table134[Total2])</f>
        <v>45</v>
      </c>
    </row>
    <row r="161" spans="10:15">
      <c r="J161" s="3">
        <f>IF(COUNT(Table134[[#This Row],[Class]:[Column4]])&gt;1,MIN(Table134[[#This Row],[Class]:[Column2]]),0)</f>
        <v>0</v>
      </c>
      <c r="K161" s="17" t="str">
        <f>IF(SUM(Table134[[#This Row],[Class]:[Column4]])-Table134[[#This Row],[Discard]]+Table134[[#This Row],[Discard]]/100000&gt;0,SUM(Table134[[#This Row],[Class]:[Column4]])-Table134[[#This Row],[Discard]],"")</f>
        <v/>
      </c>
      <c r="L161" s="2" t="str">
        <f>IF(Table134[[#This Row],[Total]]&lt;&gt;"",RANK(Table134[[#This Row],[Total]],Table134[Total]),"")</f>
        <v/>
      </c>
      <c r="M161" s="5" t="str">
        <f>IF(Table134[[#This Row],[Name]]&lt;&gt;"",Table134[[#This Row],[Name]],"")</f>
        <v/>
      </c>
      <c r="N161">
        <f>SUM(Table134[[#This Row],[Class]:[Column3]])-Table134[[#This Row],[Discard]]</f>
        <v>0</v>
      </c>
      <c r="O161" s="5">
        <f>RANK(Table134[[#This Row],[Total2]],Table134[Total2])</f>
        <v>45</v>
      </c>
    </row>
    <row r="162" spans="10:15">
      <c r="J162" s="3">
        <f>IF(COUNT(Table134[[#This Row],[Class]:[Column4]])&gt;1,MIN(Table134[[#This Row],[Class]:[Column2]]),0)</f>
        <v>0</v>
      </c>
      <c r="K162" s="17" t="str">
        <f>IF(SUM(Table134[[#This Row],[Class]:[Column4]])-Table134[[#This Row],[Discard]]+Table134[[#This Row],[Discard]]/100000&gt;0,SUM(Table134[[#This Row],[Class]:[Column4]])-Table134[[#This Row],[Discard]],"")</f>
        <v/>
      </c>
      <c r="L162" s="2" t="str">
        <f>IF(Table134[[#This Row],[Total]]&lt;&gt;"",RANK(Table134[[#This Row],[Total]],Table134[Total]),"")</f>
        <v/>
      </c>
      <c r="M162" s="5" t="str">
        <f>IF(Table134[[#This Row],[Name]]&lt;&gt;"",Table134[[#This Row],[Name]],"")</f>
        <v/>
      </c>
      <c r="N162">
        <f>SUM(Table134[[#This Row],[Class]:[Column3]])-Table134[[#This Row],[Discard]]</f>
        <v>0</v>
      </c>
      <c r="O162" s="5">
        <f>RANK(Table134[[#This Row],[Total2]],Table134[Total2])</f>
        <v>45</v>
      </c>
    </row>
    <row r="163" spans="10:15">
      <c r="J163" s="3">
        <f>IF(COUNT(Table134[[#This Row],[Class]:[Column4]])&gt;1,MIN(Table134[[#This Row],[Class]:[Column2]]),0)</f>
        <v>0</v>
      </c>
      <c r="K163" s="17" t="str">
        <f>IF(SUM(Table134[[#This Row],[Class]:[Column4]])-Table134[[#This Row],[Discard]]+Table134[[#This Row],[Discard]]/100000&gt;0,SUM(Table134[[#This Row],[Class]:[Column4]])-Table134[[#This Row],[Discard]],"")</f>
        <v/>
      </c>
      <c r="L163" s="2" t="str">
        <f>IF(Table134[[#This Row],[Total]]&lt;&gt;"",RANK(Table134[[#This Row],[Total]],Table134[Total]),"")</f>
        <v/>
      </c>
      <c r="M163" s="5" t="str">
        <f>IF(Table134[[#This Row],[Name]]&lt;&gt;"",Table134[[#This Row],[Name]],"")</f>
        <v/>
      </c>
      <c r="N163">
        <f>SUM(Table134[[#This Row],[Class]:[Column3]])-Table134[[#This Row],[Discard]]</f>
        <v>0</v>
      </c>
      <c r="O163" s="5">
        <f>RANK(Table134[[#This Row],[Total2]],Table134[Total2])</f>
        <v>45</v>
      </c>
    </row>
    <row r="164" spans="10:15">
      <c r="J164" s="3">
        <f>IF(COUNT(Table134[[#This Row],[Class]:[Column4]])&gt;1,MIN(Table134[[#This Row],[Class]:[Column2]]),0)</f>
        <v>0</v>
      </c>
      <c r="K164" s="17" t="str">
        <f>IF(SUM(Table134[[#This Row],[Class]:[Column4]])-Table134[[#This Row],[Discard]]+Table134[[#This Row],[Discard]]/100000&gt;0,SUM(Table134[[#This Row],[Class]:[Column4]])-Table134[[#This Row],[Discard]],"")</f>
        <v/>
      </c>
      <c r="L164" s="2" t="str">
        <f>IF(Table134[[#This Row],[Total]]&lt;&gt;"",RANK(Table134[[#This Row],[Total]],Table134[Total]),"")</f>
        <v/>
      </c>
      <c r="M164" s="5" t="str">
        <f>IF(Table134[[#This Row],[Name]]&lt;&gt;"",Table134[[#This Row],[Name]],"")</f>
        <v/>
      </c>
      <c r="N164">
        <f>SUM(Table134[[#This Row],[Class]:[Column3]])-Table134[[#This Row],[Discard]]</f>
        <v>0</v>
      </c>
      <c r="O164" s="5">
        <f>RANK(Table134[[#This Row],[Total2]],Table134[Total2])</f>
        <v>45</v>
      </c>
    </row>
    <row r="165" spans="10:15">
      <c r="J165" s="3">
        <f>IF(COUNT(Table134[[#This Row],[Class]:[Column4]])&gt;1,MIN(Table134[[#This Row],[Class]:[Column2]]),0)</f>
        <v>0</v>
      </c>
      <c r="K165" s="17" t="str">
        <f>IF(SUM(Table134[[#This Row],[Class]:[Column4]])-Table134[[#This Row],[Discard]]+Table134[[#This Row],[Discard]]/100000&gt;0,SUM(Table134[[#This Row],[Class]:[Column4]])-Table134[[#This Row],[Discard]],"")</f>
        <v/>
      </c>
      <c r="L165" s="2" t="str">
        <f>IF(Table134[[#This Row],[Total]]&lt;&gt;"",RANK(Table134[[#This Row],[Total]],Table134[Total]),"")</f>
        <v/>
      </c>
      <c r="M165" s="5" t="str">
        <f>IF(Table134[[#This Row],[Name]]&lt;&gt;"",Table134[[#This Row],[Name]],"")</f>
        <v/>
      </c>
      <c r="N165">
        <f>SUM(Table134[[#This Row],[Class]:[Column3]])-Table134[[#This Row],[Discard]]</f>
        <v>0</v>
      </c>
      <c r="O165" s="5">
        <f>RANK(Table134[[#This Row],[Total2]],Table134[Total2])</f>
        <v>45</v>
      </c>
    </row>
    <row r="166" spans="10:15">
      <c r="J166" s="3">
        <f>IF(COUNT(Table134[[#This Row],[Class]:[Column4]])&gt;1,MIN(Table134[[#This Row],[Class]:[Column2]]),0)</f>
        <v>0</v>
      </c>
      <c r="K166" s="17" t="str">
        <f>IF(SUM(Table134[[#This Row],[Class]:[Column4]])-Table134[[#This Row],[Discard]]+Table134[[#This Row],[Discard]]/100000&gt;0,SUM(Table134[[#This Row],[Class]:[Column4]])-Table134[[#This Row],[Discard]],"")</f>
        <v/>
      </c>
      <c r="L166" s="2" t="str">
        <f>IF(Table134[[#This Row],[Total]]&lt;&gt;"",RANK(Table134[[#This Row],[Total]],Table134[Total]),"")</f>
        <v/>
      </c>
      <c r="M166" s="5" t="str">
        <f>IF(Table134[[#This Row],[Name]]&lt;&gt;"",Table134[[#This Row],[Name]],"")</f>
        <v/>
      </c>
      <c r="N166">
        <f>SUM(Table134[[#This Row],[Class]:[Column3]])-Table134[[#This Row],[Discard]]</f>
        <v>0</v>
      </c>
      <c r="O166" s="5">
        <f>RANK(Table134[[#This Row],[Total2]],Table134[Total2])</f>
        <v>45</v>
      </c>
    </row>
    <row r="167" spans="10:15">
      <c r="J167" s="3">
        <f>IF(COUNT(Table134[[#This Row],[Class]:[Column4]])&gt;1,MIN(Table134[[#This Row],[Class]:[Column2]]),0)</f>
        <v>0</v>
      </c>
      <c r="K167" s="17" t="str">
        <f>IF(SUM(Table134[[#This Row],[Class]:[Column4]])-Table134[[#This Row],[Discard]]+Table134[[#This Row],[Discard]]/100000&gt;0,SUM(Table134[[#This Row],[Class]:[Column4]])-Table134[[#This Row],[Discard]],"")</f>
        <v/>
      </c>
      <c r="L167" s="2" t="str">
        <f>IF(Table134[[#This Row],[Total]]&lt;&gt;"",RANK(Table134[[#This Row],[Total]],Table134[Total]),"")</f>
        <v/>
      </c>
      <c r="M167" s="5" t="str">
        <f>IF(Table134[[#This Row],[Name]]&lt;&gt;"",Table134[[#This Row],[Name]],"")</f>
        <v/>
      </c>
      <c r="N167">
        <f>SUM(Table134[[#This Row],[Class]:[Column3]])-Table134[[#This Row],[Discard]]</f>
        <v>0</v>
      </c>
      <c r="O167" s="5">
        <f>RANK(Table134[[#This Row],[Total2]],Table134[Total2])</f>
        <v>45</v>
      </c>
    </row>
    <row r="168" spans="10:15">
      <c r="J168" s="3">
        <f>IF(COUNT(Table134[[#This Row],[Class]:[Column4]])&gt;1,MIN(Table134[[#This Row],[Class]:[Column2]]),0)</f>
        <v>0</v>
      </c>
      <c r="K168" s="17" t="str">
        <f>IF(SUM(Table134[[#This Row],[Class]:[Column4]])-Table134[[#This Row],[Discard]]+Table134[[#This Row],[Discard]]/100000&gt;0,SUM(Table134[[#This Row],[Class]:[Column4]])-Table134[[#This Row],[Discard]],"")</f>
        <v/>
      </c>
      <c r="L168" s="2" t="str">
        <f>IF(Table134[[#This Row],[Total]]&lt;&gt;"",RANK(Table134[[#This Row],[Total]],Table134[Total]),"")</f>
        <v/>
      </c>
      <c r="M168" s="5" t="str">
        <f>IF(Table134[[#This Row],[Name]]&lt;&gt;"",Table134[[#This Row],[Name]],"")</f>
        <v/>
      </c>
      <c r="N168">
        <f>SUM(Table134[[#This Row],[Class]:[Column3]])-Table134[[#This Row],[Discard]]</f>
        <v>0</v>
      </c>
      <c r="O168" s="5">
        <f>RANK(Table134[[#This Row],[Total2]],Table134[Total2])</f>
        <v>45</v>
      </c>
    </row>
    <row r="169" spans="10:15">
      <c r="J169" s="3">
        <f>IF(COUNT(Table134[[#This Row],[Class]:[Column4]])&gt;1,MIN(Table134[[#This Row],[Class]:[Column2]]),0)</f>
        <v>0</v>
      </c>
      <c r="K169" s="17" t="str">
        <f>IF(SUM(Table134[[#This Row],[Class]:[Column4]])-Table134[[#This Row],[Discard]]+Table134[[#This Row],[Discard]]/100000&gt;0,SUM(Table134[[#This Row],[Class]:[Column4]])-Table134[[#This Row],[Discard]],"")</f>
        <v/>
      </c>
      <c r="L169" s="2" t="str">
        <f>IF(Table134[[#This Row],[Total]]&lt;&gt;"",RANK(Table134[[#This Row],[Total]],Table134[Total]),"")</f>
        <v/>
      </c>
      <c r="M169" s="5" t="str">
        <f>IF(Table134[[#This Row],[Name]]&lt;&gt;"",Table134[[#This Row],[Name]],"")</f>
        <v/>
      </c>
      <c r="N169">
        <f>SUM(Table134[[#This Row],[Class]:[Column3]])-Table134[[#This Row],[Discard]]</f>
        <v>0</v>
      </c>
      <c r="O169" s="5">
        <f>RANK(Table134[[#This Row],[Total2]],Table134[Total2])</f>
        <v>45</v>
      </c>
    </row>
    <row r="170" spans="10:15">
      <c r="J170" s="3">
        <f>IF(COUNT(Table134[[#This Row],[Class]:[Column4]])&gt;1,MIN(Table134[[#This Row],[Class]:[Column2]]),0)</f>
        <v>0</v>
      </c>
      <c r="K170" s="17" t="str">
        <f>IF(SUM(Table134[[#This Row],[Class]:[Column4]])-Table134[[#This Row],[Discard]]+Table134[[#This Row],[Discard]]/100000&gt;0,SUM(Table134[[#This Row],[Class]:[Column4]])-Table134[[#This Row],[Discard]],"")</f>
        <v/>
      </c>
      <c r="L170" s="2" t="str">
        <f>IF(Table134[[#This Row],[Total]]&lt;&gt;"",RANK(Table134[[#This Row],[Total]],Table134[Total]),"")</f>
        <v/>
      </c>
      <c r="M170" s="5" t="str">
        <f>IF(Table134[[#This Row],[Name]]&lt;&gt;"",Table134[[#This Row],[Name]],"")</f>
        <v/>
      </c>
      <c r="N170">
        <f>SUM(Table134[[#This Row],[Class]:[Column3]])-Table134[[#This Row],[Discard]]</f>
        <v>0</v>
      </c>
      <c r="O170" s="5">
        <f>RANK(Table134[[#This Row],[Total2]],Table134[Total2])</f>
        <v>45</v>
      </c>
    </row>
    <row r="171" spans="10:15">
      <c r="J171" s="3">
        <f>IF(COUNT(Table134[[#This Row],[Class]:[Column4]])&gt;1,MIN(Table134[[#This Row],[Class]:[Column2]]),0)</f>
        <v>0</v>
      </c>
      <c r="K171" s="17" t="str">
        <f>IF(SUM(Table134[[#This Row],[Class]:[Column4]])-Table134[[#This Row],[Discard]]+Table134[[#This Row],[Discard]]/100000&gt;0,SUM(Table134[[#This Row],[Class]:[Column4]])-Table134[[#This Row],[Discard]],"")</f>
        <v/>
      </c>
      <c r="L171" s="2" t="str">
        <f>IF(Table134[[#This Row],[Total]]&lt;&gt;"",RANK(Table134[[#This Row],[Total]],Table134[Total]),"")</f>
        <v/>
      </c>
      <c r="M171" s="5" t="str">
        <f>IF(Table134[[#This Row],[Name]]&lt;&gt;"",Table134[[#This Row],[Name]],"")</f>
        <v/>
      </c>
      <c r="N171">
        <f>SUM(Table134[[#This Row],[Class]:[Column3]])-Table134[[#This Row],[Discard]]</f>
        <v>0</v>
      </c>
      <c r="O171" s="5">
        <f>RANK(Table134[[#This Row],[Total2]],Table134[Total2])</f>
        <v>45</v>
      </c>
    </row>
    <row r="172" spans="10:15">
      <c r="J172" s="3">
        <f>IF(COUNT(Table134[[#This Row],[Class]:[Column4]])&gt;1,MIN(Table134[[#This Row],[Class]:[Column2]]),0)</f>
        <v>0</v>
      </c>
      <c r="K172" s="17" t="str">
        <f>IF(SUM(Table134[[#This Row],[Class]:[Column4]])-Table134[[#This Row],[Discard]]+Table134[[#This Row],[Discard]]/100000&gt;0,SUM(Table134[[#This Row],[Class]:[Column4]])-Table134[[#This Row],[Discard]],"")</f>
        <v/>
      </c>
      <c r="L172" s="2" t="str">
        <f>IF(Table134[[#This Row],[Total]]&lt;&gt;"",RANK(Table134[[#This Row],[Total]],Table134[Total]),"")</f>
        <v/>
      </c>
      <c r="M172" s="5" t="str">
        <f>IF(Table134[[#This Row],[Name]]&lt;&gt;"",Table134[[#This Row],[Name]],"")</f>
        <v/>
      </c>
      <c r="N172">
        <f>SUM(Table134[[#This Row],[Class]:[Column3]])-Table134[[#This Row],[Discard]]</f>
        <v>0</v>
      </c>
      <c r="O172" s="5">
        <f>RANK(Table134[[#This Row],[Total2]],Table134[Total2])</f>
        <v>45</v>
      </c>
    </row>
    <row r="173" spans="10:15">
      <c r="J173" s="3">
        <f>IF(COUNT(Table134[[#This Row],[Class]:[Column4]])&gt;1,MIN(Table134[[#This Row],[Class]:[Column2]]),0)</f>
        <v>0</v>
      </c>
      <c r="K173" s="17" t="str">
        <f>IF(SUM(Table134[[#This Row],[Class]:[Column4]])-Table134[[#This Row],[Discard]]+Table134[[#This Row],[Discard]]/100000&gt;0,SUM(Table134[[#This Row],[Class]:[Column4]])-Table134[[#This Row],[Discard]],"")</f>
        <v/>
      </c>
      <c r="L173" s="2" t="str">
        <f>IF(Table134[[#This Row],[Total]]&lt;&gt;"",RANK(Table134[[#This Row],[Total]],Table134[Total]),"")</f>
        <v/>
      </c>
      <c r="M173" s="5" t="str">
        <f>IF(Table134[[#This Row],[Name]]&lt;&gt;"",Table134[[#This Row],[Name]],"")</f>
        <v/>
      </c>
      <c r="N173">
        <f>SUM(Table134[[#This Row],[Class]:[Column3]])-Table134[[#This Row],[Discard]]</f>
        <v>0</v>
      </c>
      <c r="O173" s="5">
        <f>RANK(Table134[[#This Row],[Total2]],Table134[Total2])</f>
        <v>45</v>
      </c>
    </row>
    <row r="174" spans="10:15">
      <c r="J174" s="3">
        <f>IF(COUNT(Table134[[#This Row],[Class]:[Column4]])&gt;1,MIN(Table134[[#This Row],[Class]:[Column2]]),0)</f>
        <v>0</v>
      </c>
      <c r="K174" s="17" t="str">
        <f>IF(SUM(Table134[[#This Row],[Class]:[Column4]])-Table134[[#This Row],[Discard]]+Table134[[#This Row],[Discard]]/100000&gt;0,SUM(Table134[[#This Row],[Class]:[Column4]])-Table134[[#This Row],[Discard]],"")</f>
        <v/>
      </c>
      <c r="L174" s="2" t="str">
        <f>IF(Table134[[#This Row],[Total]]&lt;&gt;"",RANK(Table134[[#This Row],[Total]],Table134[Total]),"")</f>
        <v/>
      </c>
      <c r="M174" s="5" t="str">
        <f>IF(Table134[[#This Row],[Name]]&lt;&gt;"",Table134[[#This Row],[Name]],"")</f>
        <v/>
      </c>
      <c r="N174">
        <f>SUM(Table134[[#This Row],[Class]:[Column3]])-Table134[[#This Row],[Discard]]</f>
        <v>0</v>
      </c>
      <c r="O174" s="5">
        <f>RANK(Table134[[#This Row],[Total2]],Table134[Total2])</f>
        <v>45</v>
      </c>
    </row>
    <row r="175" spans="10:15">
      <c r="J175" s="3">
        <f>IF(COUNT(Table134[[#This Row],[Class]:[Column4]])&gt;1,MIN(Table134[[#This Row],[Class]:[Column2]]),0)</f>
        <v>0</v>
      </c>
      <c r="K175" s="17" t="str">
        <f>IF(SUM(Table134[[#This Row],[Class]:[Column4]])-Table134[[#This Row],[Discard]]+Table134[[#This Row],[Discard]]/100000&gt;0,SUM(Table134[[#This Row],[Class]:[Column4]])-Table134[[#This Row],[Discard]],"")</f>
        <v/>
      </c>
      <c r="L175" s="2" t="str">
        <f>IF(Table134[[#This Row],[Total]]&lt;&gt;"",RANK(Table134[[#This Row],[Total]],Table134[Total]),"")</f>
        <v/>
      </c>
      <c r="M175" s="5" t="str">
        <f>IF(Table134[[#This Row],[Name]]&lt;&gt;"",Table134[[#This Row],[Name]],"")</f>
        <v/>
      </c>
      <c r="N175">
        <f>SUM(Table134[[#This Row],[Class]:[Column3]])-Table134[[#This Row],[Discard]]</f>
        <v>0</v>
      </c>
      <c r="O175" s="5">
        <f>RANK(Table134[[#This Row],[Total2]],Table134[Total2])</f>
        <v>45</v>
      </c>
    </row>
    <row r="176" spans="10:15">
      <c r="J176" s="3">
        <f>IF(COUNT(Table134[[#This Row],[Class]:[Column4]])&gt;1,MIN(Table134[[#This Row],[Class]:[Column2]]),0)</f>
        <v>0</v>
      </c>
      <c r="K176" s="17" t="str">
        <f>IF(SUM(Table134[[#This Row],[Class]:[Column4]])-Table134[[#This Row],[Discard]]+Table134[[#This Row],[Discard]]/100000&gt;0,SUM(Table134[[#This Row],[Class]:[Column4]])-Table134[[#This Row],[Discard]],"")</f>
        <v/>
      </c>
      <c r="L176" s="2" t="str">
        <f>IF(Table134[[#This Row],[Total]]&lt;&gt;"",RANK(Table134[[#This Row],[Total]],Table134[Total]),"")</f>
        <v/>
      </c>
      <c r="M176" s="5" t="str">
        <f>IF(Table134[[#This Row],[Name]]&lt;&gt;"",Table134[[#This Row],[Name]],"")</f>
        <v/>
      </c>
      <c r="N176">
        <f>SUM(Table134[[#This Row],[Class]:[Column3]])-Table134[[#This Row],[Discard]]</f>
        <v>0</v>
      </c>
      <c r="O176" s="5">
        <f>RANK(Table134[[#This Row],[Total2]],Table134[Total2])</f>
        <v>45</v>
      </c>
    </row>
    <row r="177" spans="10:15">
      <c r="J177" s="3">
        <f>IF(COUNT(Table134[[#This Row],[Class]:[Column4]])&gt;1,MIN(Table134[[#This Row],[Class]:[Column2]]),0)</f>
        <v>0</v>
      </c>
      <c r="K177" s="17" t="str">
        <f>IF(SUM(Table134[[#This Row],[Class]:[Column4]])-Table134[[#This Row],[Discard]]+Table134[[#This Row],[Discard]]/100000&gt;0,SUM(Table134[[#This Row],[Class]:[Column4]])-Table134[[#This Row],[Discard]],"")</f>
        <v/>
      </c>
      <c r="L177" s="2" t="str">
        <f>IF(Table134[[#This Row],[Total]]&lt;&gt;"",RANK(Table134[[#This Row],[Total]],Table134[Total]),"")</f>
        <v/>
      </c>
      <c r="M177" s="5" t="str">
        <f>IF(Table134[[#This Row],[Name]]&lt;&gt;"",Table134[[#This Row],[Name]],"")</f>
        <v/>
      </c>
      <c r="N177">
        <f>SUM(Table134[[#This Row],[Class]:[Column3]])-Table134[[#This Row],[Discard]]</f>
        <v>0</v>
      </c>
      <c r="O177" s="5">
        <f>RANK(Table134[[#This Row],[Total2]],Table134[Total2])</f>
        <v>45</v>
      </c>
    </row>
    <row r="178" spans="10:15">
      <c r="J178" s="3">
        <f>IF(COUNT(Table134[[#This Row],[Class]:[Column4]])&gt;1,MIN(Table134[[#This Row],[Class]:[Column2]]),0)</f>
        <v>0</v>
      </c>
      <c r="K178" s="17" t="str">
        <f>IF(SUM(Table134[[#This Row],[Class]:[Column4]])-Table134[[#This Row],[Discard]]+Table134[[#This Row],[Discard]]/100000&gt;0,SUM(Table134[[#This Row],[Class]:[Column4]])-Table134[[#This Row],[Discard]],"")</f>
        <v/>
      </c>
      <c r="L178" s="2" t="str">
        <f>IF(Table134[[#This Row],[Total]]&lt;&gt;"",RANK(Table134[[#This Row],[Total]],Table134[Total]),"")</f>
        <v/>
      </c>
      <c r="M178" s="5" t="str">
        <f>IF(Table134[[#This Row],[Name]]&lt;&gt;"",Table134[[#This Row],[Name]],"")</f>
        <v/>
      </c>
      <c r="N178">
        <f>SUM(Table134[[#This Row],[Class]:[Column3]])-Table134[[#This Row],[Discard]]</f>
        <v>0</v>
      </c>
      <c r="O178" s="5">
        <f>RANK(Table134[[#This Row],[Total2]],Table134[Total2])</f>
        <v>45</v>
      </c>
    </row>
    <row r="179" spans="10:15">
      <c r="J179" s="3">
        <f>IF(COUNT(Table134[[#This Row],[Class]:[Column4]])&gt;1,MIN(Table134[[#This Row],[Class]:[Column2]]),0)</f>
        <v>0</v>
      </c>
      <c r="K179" s="17" t="str">
        <f>IF(SUM(Table134[[#This Row],[Class]:[Column4]])-Table134[[#This Row],[Discard]]+Table134[[#This Row],[Discard]]/100000&gt;0,SUM(Table134[[#This Row],[Class]:[Column4]])-Table134[[#This Row],[Discard]],"")</f>
        <v/>
      </c>
      <c r="L179" s="2" t="str">
        <f>IF(Table134[[#This Row],[Total]]&lt;&gt;"",RANK(Table134[[#This Row],[Total]],Table134[Total]),"")</f>
        <v/>
      </c>
      <c r="M179" s="5" t="str">
        <f>IF(Table134[[#This Row],[Name]]&lt;&gt;"",Table134[[#This Row],[Name]],"")</f>
        <v/>
      </c>
      <c r="N179">
        <f>SUM(Table134[[#This Row],[Class]:[Column3]])-Table134[[#This Row],[Discard]]</f>
        <v>0</v>
      </c>
      <c r="O179" s="5">
        <f>RANK(Table134[[#This Row],[Total2]],Table134[Total2])</f>
        <v>45</v>
      </c>
    </row>
    <row r="180" spans="10:15">
      <c r="J180" s="3">
        <f>IF(COUNT(Table134[[#This Row],[Class]:[Column4]])&gt;1,MIN(Table134[[#This Row],[Class]:[Column2]]),0)</f>
        <v>0</v>
      </c>
      <c r="K180" s="17" t="str">
        <f>IF(SUM(Table134[[#This Row],[Class]:[Column4]])-Table134[[#This Row],[Discard]]+Table134[[#This Row],[Discard]]/100000&gt;0,SUM(Table134[[#This Row],[Class]:[Column4]])-Table134[[#This Row],[Discard]],"")</f>
        <v/>
      </c>
      <c r="L180" s="2" t="str">
        <f>IF(Table134[[#This Row],[Total]]&lt;&gt;"",RANK(Table134[[#This Row],[Total]],Table134[Total]),"")</f>
        <v/>
      </c>
      <c r="M180" s="5" t="str">
        <f>IF(Table134[[#This Row],[Name]]&lt;&gt;"",Table134[[#This Row],[Name]],"")</f>
        <v/>
      </c>
      <c r="N180">
        <f>SUM(Table134[[#This Row],[Class]:[Column3]])-Table134[[#This Row],[Discard]]</f>
        <v>0</v>
      </c>
      <c r="O180" s="5">
        <f>RANK(Table134[[#This Row],[Total2]],Table134[Total2])</f>
        <v>45</v>
      </c>
    </row>
    <row r="181" spans="10:15">
      <c r="J181" s="3">
        <f>IF(COUNT(Table134[[#This Row],[Class]:[Column4]])&gt;1,MIN(Table134[[#This Row],[Class]:[Column2]]),0)</f>
        <v>0</v>
      </c>
      <c r="K181" s="17" t="str">
        <f>IF(SUM(Table134[[#This Row],[Class]:[Column4]])-Table134[[#This Row],[Discard]]+Table134[[#This Row],[Discard]]/100000&gt;0,SUM(Table134[[#This Row],[Class]:[Column4]])-Table134[[#This Row],[Discard]],"")</f>
        <v/>
      </c>
      <c r="L181" s="2" t="str">
        <f>IF(Table134[[#This Row],[Total]]&lt;&gt;"",RANK(Table134[[#This Row],[Total]],Table134[Total]),"")</f>
        <v/>
      </c>
      <c r="M181" s="5" t="str">
        <f>IF(Table134[[#This Row],[Name]]&lt;&gt;"",Table134[[#This Row],[Name]],"")</f>
        <v/>
      </c>
      <c r="N181">
        <f>SUM(Table134[[#This Row],[Class]:[Column3]])-Table134[[#This Row],[Discard]]</f>
        <v>0</v>
      </c>
      <c r="O181" s="5">
        <f>RANK(Table134[[#This Row],[Total2]],Table134[Total2])</f>
        <v>45</v>
      </c>
    </row>
    <row r="182" spans="10:15">
      <c r="J182" s="3">
        <f>IF(COUNT(Table134[[#This Row],[Class]:[Column4]])&gt;1,MIN(Table134[[#This Row],[Class]:[Column2]]),0)</f>
        <v>0</v>
      </c>
      <c r="K182" s="17" t="str">
        <f>IF(SUM(Table134[[#This Row],[Class]:[Column4]])-Table134[[#This Row],[Discard]]+Table134[[#This Row],[Discard]]/100000&gt;0,SUM(Table134[[#This Row],[Class]:[Column4]])-Table134[[#This Row],[Discard]],"")</f>
        <v/>
      </c>
      <c r="L182" s="2" t="str">
        <f>IF(Table134[[#This Row],[Total]]&lt;&gt;"",RANK(Table134[[#This Row],[Total]],Table134[Total]),"")</f>
        <v/>
      </c>
      <c r="M182" s="5" t="str">
        <f>IF(Table134[[#This Row],[Name]]&lt;&gt;"",Table134[[#This Row],[Name]],"")</f>
        <v/>
      </c>
      <c r="N182">
        <f>SUM(Table134[[#This Row],[Class]:[Column3]])-Table134[[#This Row],[Discard]]</f>
        <v>0</v>
      </c>
      <c r="O182" s="5">
        <f>RANK(Table134[[#This Row],[Total2]],Table134[Total2])</f>
        <v>45</v>
      </c>
    </row>
    <row r="183" spans="10:15">
      <c r="J183" s="3">
        <f>IF(COUNT(Table134[[#This Row],[Class]:[Column4]])&gt;1,MIN(Table134[[#This Row],[Class]:[Column2]]),0)</f>
        <v>0</v>
      </c>
      <c r="K183" s="17" t="str">
        <f>IF(SUM(Table134[[#This Row],[Class]:[Column4]])-Table134[[#This Row],[Discard]]+Table134[[#This Row],[Discard]]/100000&gt;0,SUM(Table134[[#This Row],[Class]:[Column4]])-Table134[[#This Row],[Discard]],"")</f>
        <v/>
      </c>
      <c r="L183" s="2" t="str">
        <f>IF(Table134[[#This Row],[Total]]&lt;&gt;"",RANK(Table134[[#This Row],[Total]],Table134[Total]),"")</f>
        <v/>
      </c>
      <c r="M183" s="5" t="str">
        <f>IF(Table134[[#This Row],[Name]]&lt;&gt;"",Table134[[#This Row],[Name]],"")</f>
        <v/>
      </c>
      <c r="N183">
        <f>SUM(Table134[[#This Row],[Class]:[Column3]])-Table134[[#This Row],[Discard]]</f>
        <v>0</v>
      </c>
      <c r="O183" s="5">
        <f>RANK(Table134[[#This Row],[Total2]],Table134[Total2])</f>
        <v>45</v>
      </c>
    </row>
    <row r="184" spans="10:15">
      <c r="J184" s="3">
        <f>IF(COUNT(Table134[[#This Row],[Class]:[Column4]])&gt;1,MIN(Table134[[#This Row],[Class]:[Column2]]),0)</f>
        <v>0</v>
      </c>
      <c r="K184" s="17" t="str">
        <f>IF(SUM(Table134[[#This Row],[Class]:[Column4]])-Table134[[#This Row],[Discard]]+Table134[[#This Row],[Discard]]/100000&gt;0,SUM(Table134[[#This Row],[Class]:[Column4]])-Table134[[#This Row],[Discard]],"")</f>
        <v/>
      </c>
      <c r="L184" s="2" t="str">
        <f>IF(Table134[[#This Row],[Total]]&lt;&gt;"",RANK(Table134[[#This Row],[Total]],Table134[Total]),"")</f>
        <v/>
      </c>
      <c r="M184" s="5" t="str">
        <f>IF(Table134[[#This Row],[Name]]&lt;&gt;"",Table134[[#This Row],[Name]],"")</f>
        <v/>
      </c>
      <c r="N184">
        <f>SUM(Table134[[#This Row],[Class]:[Column3]])-Table134[[#This Row],[Discard]]</f>
        <v>0</v>
      </c>
      <c r="O184" s="5">
        <f>RANK(Table134[[#This Row],[Total2]],Table134[Total2])</f>
        <v>45</v>
      </c>
    </row>
    <row r="185" spans="10:15">
      <c r="J185" s="3">
        <f>IF(COUNT(Table134[[#This Row],[Class]:[Column4]])&gt;1,MIN(Table134[[#This Row],[Class]:[Column2]]),0)</f>
        <v>0</v>
      </c>
      <c r="K185" s="17" t="str">
        <f>IF(SUM(Table134[[#This Row],[Class]:[Column4]])-Table134[[#This Row],[Discard]]+Table134[[#This Row],[Discard]]/100000&gt;0,SUM(Table134[[#This Row],[Class]:[Column4]])-Table134[[#This Row],[Discard]],"")</f>
        <v/>
      </c>
      <c r="L185" s="2" t="str">
        <f>IF(Table134[[#This Row],[Total]]&lt;&gt;"",RANK(Table134[[#This Row],[Total]],Table134[Total]),"")</f>
        <v/>
      </c>
      <c r="M185" s="5" t="str">
        <f>IF(Table134[[#This Row],[Name]]&lt;&gt;"",Table134[[#This Row],[Name]],"")</f>
        <v/>
      </c>
      <c r="N185">
        <f>SUM(Table134[[#This Row],[Class]:[Column3]])-Table134[[#This Row],[Discard]]</f>
        <v>0</v>
      </c>
      <c r="O185" s="5">
        <f>RANK(Table134[[#This Row],[Total2]],Table134[Total2])</f>
        <v>45</v>
      </c>
    </row>
    <row r="186" spans="10:15">
      <c r="J186" s="3">
        <f>IF(COUNT(Table134[[#This Row],[Class]:[Column4]])&gt;1,MIN(Table134[[#This Row],[Class]:[Column2]]),0)</f>
        <v>0</v>
      </c>
      <c r="K186" s="17" t="str">
        <f>IF(SUM(Table134[[#This Row],[Class]:[Column4]])-Table134[[#This Row],[Discard]]+Table134[[#This Row],[Discard]]/100000&gt;0,SUM(Table134[[#This Row],[Class]:[Column4]])-Table134[[#This Row],[Discard]],"")</f>
        <v/>
      </c>
      <c r="L186" s="2" t="str">
        <f>IF(Table134[[#This Row],[Total]]&lt;&gt;"",RANK(Table134[[#This Row],[Total]],Table134[Total]),"")</f>
        <v/>
      </c>
      <c r="M186" s="5" t="str">
        <f>IF(Table134[[#This Row],[Name]]&lt;&gt;"",Table134[[#This Row],[Name]],"")</f>
        <v/>
      </c>
      <c r="N186">
        <f>SUM(Table134[[#This Row],[Class]:[Column3]])-Table134[[#This Row],[Discard]]</f>
        <v>0</v>
      </c>
      <c r="O186" s="5">
        <f>RANK(Table134[[#This Row],[Total2]],Table134[Total2])</f>
        <v>45</v>
      </c>
    </row>
    <row r="187" spans="10:15">
      <c r="J187" s="3">
        <f>IF(COUNT(Table134[[#This Row],[Class]:[Column4]])&gt;1,MIN(Table134[[#This Row],[Class]:[Column2]]),0)</f>
        <v>0</v>
      </c>
      <c r="K187" s="17" t="str">
        <f>IF(SUM(Table134[[#This Row],[Class]:[Column4]])-Table134[[#This Row],[Discard]]+Table134[[#This Row],[Discard]]/100000&gt;0,SUM(Table134[[#This Row],[Class]:[Column4]])-Table134[[#This Row],[Discard]],"")</f>
        <v/>
      </c>
      <c r="L187" s="2" t="str">
        <f>IF(Table134[[#This Row],[Total]]&lt;&gt;"",RANK(Table134[[#This Row],[Total]],Table134[Total]),"")</f>
        <v/>
      </c>
      <c r="M187" s="5" t="str">
        <f>IF(Table134[[#This Row],[Name]]&lt;&gt;"",Table134[[#This Row],[Name]],"")</f>
        <v/>
      </c>
      <c r="N187">
        <f>SUM(Table134[[#This Row],[Class]:[Column3]])-Table134[[#This Row],[Discard]]</f>
        <v>0</v>
      </c>
      <c r="O187" s="5">
        <f>RANK(Table134[[#This Row],[Total2]],Table134[Total2])</f>
        <v>45</v>
      </c>
    </row>
    <row r="188" spans="10:15">
      <c r="J188" s="3">
        <f>IF(COUNT(Table134[[#This Row],[Class]:[Column4]])&gt;1,MIN(Table134[[#This Row],[Class]:[Column2]]),0)</f>
        <v>0</v>
      </c>
      <c r="K188" s="17" t="str">
        <f>IF(SUM(Table134[[#This Row],[Class]:[Column4]])-Table134[[#This Row],[Discard]]+Table134[[#This Row],[Discard]]/100000&gt;0,SUM(Table134[[#This Row],[Class]:[Column4]])-Table134[[#This Row],[Discard]],"")</f>
        <v/>
      </c>
      <c r="L188" s="2" t="str">
        <f>IF(Table134[[#This Row],[Total]]&lt;&gt;"",RANK(Table134[[#This Row],[Total]],Table134[Total]),"")</f>
        <v/>
      </c>
      <c r="M188" s="5" t="str">
        <f>IF(Table134[[#This Row],[Name]]&lt;&gt;"",Table134[[#This Row],[Name]],"")</f>
        <v/>
      </c>
      <c r="N188">
        <f>SUM(Table134[[#This Row],[Class]:[Column3]])-Table134[[#This Row],[Discard]]</f>
        <v>0</v>
      </c>
      <c r="O188" s="5">
        <f>RANK(Table134[[#This Row],[Total2]],Table134[Total2])</f>
        <v>45</v>
      </c>
    </row>
    <row r="189" spans="10:15">
      <c r="J189" s="3">
        <f>IF(COUNT(Table134[[#This Row],[Class]:[Column4]])&gt;1,MIN(Table134[[#This Row],[Class]:[Column2]]),0)</f>
        <v>0</v>
      </c>
      <c r="K189" s="17" t="str">
        <f>IF(SUM(Table134[[#This Row],[Class]:[Column4]])-Table134[[#This Row],[Discard]]+Table134[[#This Row],[Discard]]/100000&gt;0,SUM(Table134[[#This Row],[Class]:[Column4]])-Table134[[#This Row],[Discard]],"")</f>
        <v/>
      </c>
      <c r="L189" s="2" t="str">
        <f>IF(Table134[[#This Row],[Total]]&lt;&gt;"",RANK(Table134[[#This Row],[Total]],Table134[Total]),"")</f>
        <v/>
      </c>
      <c r="M189" s="5" t="str">
        <f>IF(Table134[[#This Row],[Name]]&lt;&gt;"",Table134[[#This Row],[Name]],"")</f>
        <v/>
      </c>
      <c r="N189">
        <f>SUM(Table134[[#This Row],[Class]:[Column3]])-Table134[[#This Row],[Discard]]</f>
        <v>0</v>
      </c>
      <c r="O189" s="5">
        <f>RANK(Table134[[#This Row],[Total2]],Table134[Total2])</f>
        <v>45</v>
      </c>
    </row>
    <row r="190" spans="10:15">
      <c r="J190" s="3">
        <f>IF(COUNT(Table134[[#This Row],[Class]:[Column4]])&gt;1,MIN(Table134[[#This Row],[Class]:[Column2]]),0)</f>
        <v>0</v>
      </c>
      <c r="K190" s="17" t="str">
        <f>IF(SUM(Table134[[#This Row],[Class]:[Column4]])-Table134[[#This Row],[Discard]]+Table134[[#This Row],[Discard]]/100000&gt;0,SUM(Table134[[#This Row],[Class]:[Column4]])-Table134[[#This Row],[Discard]],"")</f>
        <v/>
      </c>
      <c r="L190" s="2" t="str">
        <f>IF(Table134[[#This Row],[Total]]&lt;&gt;"",RANK(Table134[[#This Row],[Total]],Table134[Total]),"")</f>
        <v/>
      </c>
      <c r="M190" s="5" t="str">
        <f>IF(Table134[[#This Row],[Name]]&lt;&gt;"",Table134[[#This Row],[Name]],"")</f>
        <v/>
      </c>
      <c r="N190">
        <f>SUM(Table134[[#This Row],[Class]:[Column3]])-Table134[[#This Row],[Discard]]</f>
        <v>0</v>
      </c>
      <c r="O190" s="5">
        <f>RANK(Table134[[#This Row],[Total2]],Table134[Total2])</f>
        <v>45</v>
      </c>
    </row>
    <row r="191" spans="10:15">
      <c r="J191" s="3">
        <f>IF(COUNT(Table134[[#This Row],[Class]:[Column4]])&gt;1,MIN(Table134[[#This Row],[Class]:[Column2]]),0)</f>
        <v>0</v>
      </c>
      <c r="K191" s="17" t="str">
        <f>IF(SUM(Table134[[#This Row],[Class]:[Column4]])-Table134[[#This Row],[Discard]]+Table134[[#This Row],[Discard]]/100000&gt;0,SUM(Table134[[#This Row],[Class]:[Column4]])-Table134[[#This Row],[Discard]],"")</f>
        <v/>
      </c>
      <c r="L191" s="2" t="str">
        <f>IF(Table134[[#This Row],[Total]]&lt;&gt;"",RANK(Table134[[#This Row],[Total]],Table134[Total]),"")</f>
        <v/>
      </c>
      <c r="M191" s="5" t="str">
        <f>IF(Table134[[#This Row],[Name]]&lt;&gt;"",Table134[[#This Row],[Name]],"")</f>
        <v/>
      </c>
      <c r="N191">
        <f>SUM(Table134[[#This Row],[Class]:[Column3]])-Table134[[#This Row],[Discard]]</f>
        <v>0</v>
      </c>
      <c r="O191" s="5">
        <f>RANK(Table134[[#This Row],[Total2]],Table134[Total2])</f>
        <v>45</v>
      </c>
    </row>
    <row r="192" spans="10:15">
      <c r="J192" s="3">
        <f>IF(COUNT(Table134[[#This Row],[Class]:[Column4]])&gt;1,MIN(Table134[[#This Row],[Class]:[Column2]]),0)</f>
        <v>0</v>
      </c>
      <c r="K192" s="17" t="str">
        <f>IF(SUM(Table134[[#This Row],[Class]:[Column4]])-Table134[[#This Row],[Discard]]+Table134[[#This Row],[Discard]]/100000&gt;0,SUM(Table134[[#This Row],[Class]:[Column4]])-Table134[[#This Row],[Discard]],"")</f>
        <v/>
      </c>
      <c r="L192" s="2" t="str">
        <f>IF(Table134[[#This Row],[Total]]&lt;&gt;"",RANK(Table134[[#This Row],[Total]],Table134[Total]),"")</f>
        <v/>
      </c>
      <c r="M192" s="5" t="str">
        <f>IF(Table134[[#This Row],[Name]]&lt;&gt;"",Table134[[#This Row],[Name]],"")</f>
        <v/>
      </c>
      <c r="N192">
        <f>SUM(Table134[[#This Row],[Class]:[Column3]])-Table134[[#This Row],[Discard]]</f>
        <v>0</v>
      </c>
      <c r="O192" s="5">
        <f>RANK(Table134[[#This Row],[Total2]],Table134[Total2])</f>
        <v>45</v>
      </c>
    </row>
    <row r="193" spans="10:15">
      <c r="J193" s="3">
        <f>IF(COUNT(Table134[[#This Row],[Class]:[Column4]])&gt;1,MIN(Table134[[#This Row],[Class]:[Column2]]),0)</f>
        <v>0</v>
      </c>
      <c r="K193" s="17" t="str">
        <f>IF(SUM(Table134[[#This Row],[Class]:[Column4]])-Table134[[#This Row],[Discard]]+Table134[[#This Row],[Discard]]/100000&gt;0,SUM(Table134[[#This Row],[Class]:[Column4]])-Table134[[#This Row],[Discard]],"")</f>
        <v/>
      </c>
      <c r="L193" s="2" t="str">
        <f>IF(Table134[[#This Row],[Total]]&lt;&gt;"",RANK(Table134[[#This Row],[Total]],Table134[Total]),"")</f>
        <v/>
      </c>
      <c r="M193" s="5" t="str">
        <f>IF(Table134[[#This Row],[Name]]&lt;&gt;"",Table134[[#This Row],[Name]],"")</f>
        <v/>
      </c>
      <c r="N193">
        <f>SUM(Table134[[#This Row],[Class]:[Column3]])-Table134[[#This Row],[Discard]]</f>
        <v>0</v>
      </c>
      <c r="O193" s="5">
        <f>RANK(Table134[[#This Row],[Total2]],Table134[Total2])</f>
        <v>45</v>
      </c>
    </row>
    <row r="194" spans="10:15">
      <c r="J194" s="3">
        <f>IF(COUNT(Table134[[#This Row],[Class]:[Column4]])&gt;1,MIN(Table134[[#This Row],[Class]:[Column2]]),0)</f>
        <v>0</v>
      </c>
      <c r="K194" s="17" t="str">
        <f>IF(SUM(Table134[[#This Row],[Class]:[Column4]])-Table134[[#This Row],[Discard]]+Table134[[#This Row],[Discard]]/100000&gt;0,SUM(Table134[[#This Row],[Class]:[Column4]])-Table134[[#This Row],[Discard]],"")</f>
        <v/>
      </c>
      <c r="L194" s="2" t="str">
        <f>IF(Table134[[#This Row],[Total]]&lt;&gt;"",RANK(Table134[[#This Row],[Total]],Table134[Total]),"")</f>
        <v/>
      </c>
      <c r="M194" s="5" t="str">
        <f>IF(Table134[[#This Row],[Name]]&lt;&gt;"",Table134[[#This Row],[Name]],"")</f>
        <v/>
      </c>
      <c r="N194">
        <f>SUM(Table134[[#This Row],[Class]:[Column3]])-Table134[[#This Row],[Discard]]</f>
        <v>0</v>
      </c>
      <c r="O194" s="5">
        <f>RANK(Table134[[#This Row],[Total2]],Table134[Total2])</f>
        <v>45</v>
      </c>
    </row>
    <row r="195" spans="10:15">
      <c r="J195" s="3">
        <f>IF(COUNT(Table134[[#This Row],[Class]:[Column4]])&gt;1,MIN(Table134[[#This Row],[Class]:[Column2]]),0)</f>
        <v>0</v>
      </c>
      <c r="K195" s="17" t="str">
        <f>IF(SUM(Table134[[#This Row],[Class]:[Column4]])-Table134[[#This Row],[Discard]]+Table134[[#This Row],[Discard]]/100000&gt;0,SUM(Table134[[#This Row],[Class]:[Column4]])-Table134[[#This Row],[Discard]],"")</f>
        <v/>
      </c>
      <c r="L195" s="2" t="str">
        <f>IF(Table134[[#This Row],[Total]]&lt;&gt;"",RANK(Table134[[#This Row],[Total]],Table134[Total]),"")</f>
        <v/>
      </c>
      <c r="M195" s="5" t="str">
        <f>IF(Table134[[#This Row],[Name]]&lt;&gt;"",Table134[[#This Row],[Name]],"")</f>
        <v/>
      </c>
      <c r="N195">
        <f>SUM(Table134[[#This Row],[Class]:[Column3]])-Table134[[#This Row],[Discard]]</f>
        <v>0</v>
      </c>
      <c r="O195" s="5">
        <f>RANK(Table134[[#This Row],[Total2]],Table134[Total2])</f>
        <v>45</v>
      </c>
    </row>
    <row r="196" spans="10:15">
      <c r="J196" s="3">
        <f>IF(COUNT(Table134[[#This Row],[Class]:[Column4]])&gt;1,MIN(Table134[[#This Row],[Class]:[Column2]]),0)</f>
        <v>0</v>
      </c>
      <c r="K196" s="17" t="str">
        <f>IF(SUM(Table134[[#This Row],[Class]:[Column4]])-Table134[[#This Row],[Discard]]+Table134[[#This Row],[Discard]]/100000&gt;0,SUM(Table134[[#This Row],[Class]:[Column4]])-Table134[[#This Row],[Discard]],"")</f>
        <v/>
      </c>
      <c r="L196" s="2" t="str">
        <f>IF(Table134[[#This Row],[Total]]&lt;&gt;"",RANK(Table134[[#This Row],[Total]],Table134[Total]),"")</f>
        <v/>
      </c>
      <c r="M196" s="5" t="str">
        <f>IF(Table134[[#This Row],[Name]]&lt;&gt;"",Table134[[#This Row],[Name]],"")</f>
        <v/>
      </c>
      <c r="N196">
        <f>SUM(Table134[[#This Row],[Class]:[Column3]])-Table134[[#This Row],[Discard]]</f>
        <v>0</v>
      </c>
      <c r="O196" s="5">
        <f>RANK(Table134[[#This Row],[Total2]],Table134[Total2])</f>
        <v>45</v>
      </c>
    </row>
    <row r="197" spans="10:15">
      <c r="J197" s="3">
        <f>IF(COUNT(Table134[[#This Row],[Class]:[Column4]])&gt;1,MIN(Table134[[#This Row],[Class]:[Column2]]),0)</f>
        <v>0</v>
      </c>
      <c r="K197" s="17" t="str">
        <f>IF(SUM(Table134[[#This Row],[Class]:[Column4]])-Table134[[#This Row],[Discard]]+Table134[[#This Row],[Discard]]/100000&gt;0,SUM(Table134[[#This Row],[Class]:[Column4]])-Table134[[#This Row],[Discard]],"")</f>
        <v/>
      </c>
      <c r="L197" s="2" t="str">
        <f>IF(Table134[[#This Row],[Total]]&lt;&gt;"",RANK(Table134[[#This Row],[Total]],Table134[Total]),"")</f>
        <v/>
      </c>
      <c r="M197" s="5" t="str">
        <f>IF(Table134[[#This Row],[Name]]&lt;&gt;"",Table134[[#This Row],[Name]],"")</f>
        <v/>
      </c>
      <c r="N197">
        <f>SUM(Table134[[#This Row],[Class]:[Column3]])-Table134[[#This Row],[Discard]]</f>
        <v>0</v>
      </c>
      <c r="O197" s="5">
        <f>RANK(Table134[[#This Row],[Total2]],Table134[Total2])</f>
        <v>45</v>
      </c>
    </row>
    <row r="198" spans="10:15">
      <c r="J198" s="3">
        <f>IF(COUNT(Table134[[#This Row],[Class]:[Column4]])&gt;1,MIN(Table134[[#This Row],[Class]:[Column2]]),0)</f>
        <v>0</v>
      </c>
      <c r="K198" s="17" t="str">
        <f>IF(SUM(Table134[[#This Row],[Class]:[Column4]])-Table134[[#This Row],[Discard]]+Table134[[#This Row],[Discard]]/100000&gt;0,SUM(Table134[[#This Row],[Class]:[Column4]])-Table134[[#This Row],[Discard]],"")</f>
        <v/>
      </c>
      <c r="L198" s="2" t="str">
        <f>IF(Table134[[#This Row],[Total]]&lt;&gt;"",RANK(Table134[[#This Row],[Total]],Table134[Total]),"")</f>
        <v/>
      </c>
      <c r="M198" s="5" t="str">
        <f>IF(Table134[[#This Row],[Name]]&lt;&gt;"",Table134[[#This Row],[Name]],"")</f>
        <v/>
      </c>
      <c r="N198">
        <f>SUM(Table134[[#This Row],[Class]:[Column3]])-Table134[[#This Row],[Discard]]</f>
        <v>0</v>
      </c>
      <c r="O198" s="5">
        <f>RANK(Table134[[#This Row],[Total2]],Table134[Total2])</f>
        <v>45</v>
      </c>
    </row>
    <row r="199" spans="10:15">
      <c r="J199" s="3">
        <f>IF(COUNT(Table134[[#This Row],[Class]:[Column4]])&gt;1,MIN(Table134[[#This Row],[Class]:[Column2]]),0)</f>
        <v>0</v>
      </c>
      <c r="K199" s="17" t="str">
        <f>IF(SUM(Table134[[#This Row],[Class]:[Column4]])-Table134[[#This Row],[Discard]]+Table134[[#This Row],[Discard]]/100000&gt;0,SUM(Table134[[#This Row],[Class]:[Column4]])-Table134[[#This Row],[Discard]],"")</f>
        <v/>
      </c>
      <c r="L199" s="2" t="str">
        <f>IF(Table134[[#This Row],[Total]]&lt;&gt;"",RANK(Table134[[#This Row],[Total]],Table134[Total]),"")</f>
        <v/>
      </c>
      <c r="M199" s="5" t="str">
        <f>IF(Table134[[#This Row],[Name]]&lt;&gt;"",Table134[[#This Row],[Name]],"")</f>
        <v/>
      </c>
      <c r="N199">
        <f>SUM(Table134[[#This Row],[Class]:[Column3]])-Table134[[#This Row],[Discard]]</f>
        <v>0</v>
      </c>
      <c r="O199" s="5">
        <f>RANK(Table134[[#This Row],[Total2]],Table134[Total2])</f>
        <v>45</v>
      </c>
    </row>
    <row r="200" spans="10:15">
      <c r="J200" s="3">
        <f>IF(COUNT(Table134[[#This Row],[Class]:[Column4]])&gt;1,MIN(Table134[[#This Row],[Class]:[Column2]]),0)</f>
        <v>0</v>
      </c>
      <c r="K200" s="17" t="str">
        <f>IF(SUM(Table134[[#This Row],[Class]:[Column4]])-Table134[[#This Row],[Discard]]+Table134[[#This Row],[Discard]]/100000&gt;0,SUM(Table134[[#This Row],[Class]:[Column4]])-Table134[[#This Row],[Discard]],"")</f>
        <v/>
      </c>
      <c r="L200" s="2" t="str">
        <f>IF(Table134[[#This Row],[Total]]&lt;&gt;"",RANK(Table134[[#This Row],[Total]],Table134[Total]),"")</f>
        <v/>
      </c>
      <c r="M200" s="5" t="str">
        <f>IF(Table134[[#This Row],[Name]]&lt;&gt;"",Table134[[#This Row],[Name]],"")</f>
        <v/>
      </c>
      <c r="N200">
        <f>SUM(Table134[[#This Row],[Class]:[Column3]])-Table134[[#This Row],[Discard]]</f>
        <v>0</v>
      </c>
      <c r="O200" s="5">
        <f>RANK(Table134[[#This Row],[Total2]],Table134[Total2])</f>
        <v>45</v>
      </c>
    </row>
    <row r="201" spans="10:15">
      <c r="J201" s="3">
        <f>IF(COUNT(Table134[[#This Row],[Class]:[Column4]])&gt;1,MIN(Table134[[#This Row],[Class]:[Column2]]),0)</f>
        <v>0</v>
      </c>
      <c r="K201" s="17" t="str">
        <f>IF(SUM(Table134[[#This Row],[Class]:[Column4]])-Table134[[#This Row],[Discard]]+Table134[[#This Row],[Discard]]/100000&gt;0,SUM(Table134[[#This Row],[Class]:[Column4]])-Table134[[#This Row],[Discard]],"")</f>
        <v/>
      </c>
      <c r="L201" s="2" t="str">
        <f>IF(Table134[[#This Row],[Total]]&lt;&gt;"",RANK(Table134[[#This Row],[Total]],Table134[Total]),"")</f>
        <v/>
      </c>
      <c r="M201" s="5" t="str">
        <f>IF(Table134[[#This Row],[Name]]&lt;&gt;"",Table134[[#This Row],[Name]],"")</f>
        <v/>
      </c>
      <c r="N201">
        <f>SUM(Table134[[#This Row],[Class]:[Column3]])-Table134[[#This Row],[Discard]]</f>
        <v>0</v>
      </c>
      <c r="O201" s="5">
        <f>RANK(Table134[[#This Row],[Total2]],Table134[Total2])</f>
        <v>45</v>
      </c>
    </row>
    <row r="202" spans="10:15">
      <c r="J202" s="3">
        <f>IF(COUNT(Table134[[#This Row],[Class]:[Column4]])&gt;1,MIN(Table134[[#This Row],[Class]:[Column2]]),0)</f>
        <v>0</v>
      </c>
      <c r="K202" s="17" t="str">
        <f>IF(SUM(Table134[[#This Row],[Class]:[Column4]])-Table134[[#This Row],[Discard]]+Table134[[#This Row],[Discard]]/100000&gt;0,SUM(Table134[[#This Row],[Class]:[Column4]])-Table134[[#This Row],[Discard]],"")</f>
        <v/>
      </c>
      <c r="L202" s="2" t="str">
        <f>IF(Table134[[#This Row],[Total]]&lt;&gt;"",RANK(Table134[[#This Row],[Total]],Table134[Total]),"")</f>
        <v/>
      </c>
      <c r="M202" s="5" t="str">
        <f>IF(Table134[[#This Row],[Name]]&lt;&gt;"",Table134[[#This Row],[Name]],"")</f>
        <v/>
      </c>
      <c r="N202">
        <f>SUM(Table134[[#This Row],[Class]:[Column3]])-Table134[[#This Row],[Discard]]</f>
        <v>0</v>
      </c>
      <c r="O202" s="5">
        <f>RANK(Table134[[#This Row],[Total2]],Table134[Total2])</f>
        <v>45</v>
      </c>
    </row>
    <row r="203" spans="10:15">
      <c r="J203" s="3">
        <f>IF(COUNT(Table134[[#This Row],[Class]:[Column4]])&gt;1,MIN(Table134[[#This Row],[Class]:[Column2]]),0)</f>
        <v>0</v>
      </c>
      <c r="K203" s="17" t="str">
        <f>IF(SUM(Table134[[#This Row],[Class]:[Column4]])-Table134[[#This Row],[Discard]]+Table134[[#This Row],[Discard]]/100000&gt;0,SUM(Table134[[#This Row],[Class]:[Column4]])-Table134[[#This Row],[Discard]],"")</f>
        <v/>
      </c>
      <c r="L203" s="2" t="str">
        <f>IF(Table134[[#This Row],[Total]]&lt;&gt;"",RANK(Table134[[#This Row],[Total]],Table134[Total]),"")</f>
        <v/>
      </c>
      <c r="M203" s="5" t="str">
        <f>IF(Table134[[#This Row],[Name]]&lt;&gt;"",Table134[[#This Row],[Name]],"")</f>
        <v/>
      </c>
      <c r="N203">
        <f>SUM(Table134[[#This Row],[Class]:[Column3]])-Table134[[#This Row],[Discard]]</f>
        <v>0</v>
      </c>
      <c r="O203" s="5">
        <f>RANK(Table134[[#This Row],[Total2]],Table134[Total2])</f>
        <v>45</v>
      </c>
    </row>
    <row r="204" spans="10:15">
      <c r="J204" s="3">
        <f>IF(COUNT(Table134[[#This Row],[Class]:[Column4]])&gt;1,MIN(Table134[[#This Row],[Class]:[Column2]]),0)</f>
        <v>0</v>
      </c>
      <c r="K204" s="17" t="str">
        <f>IF(SUM(Table134[[#This Row],[Class]:[Column4]])-Table134[[#This Row],[Discard]]+Table134[[#This Row],[Discard]]/100000&gt;0,SUM(Table134[[#This Row],[Class]:[Column4]])-Table134[[#This Row],[Discard]],"")</f>
        <v/>
      </c>
      <c r="L204" s="2" t="str">
        <f>IF(Table134[[#This Row],[Total]]&lt;&gt;"",RANK(Table134[[#This Row],[Total]],Table134[Total]),"")</f>
        <v/>
      </c>
      <c r="M204" s="5" t="str">
        <f>IF(Table134[[#This Row],[Name]]&lt;&gt;"",Table134[[#This Row],[Name]],"")</f>
        <v/>
      </c>
      <c r="N204">
        <f>SUM(Table134[[#This Row],[Class]:[Column3]])-Table134[[#This Row],[Discard]]</f>
        <v>0</v>
      </c>
      <c r="O204" s="5">
        <f>RANK(Table134[[#This Row],[Total2]],Table134[Total2])</f>
        <v>45</v>
      </c>
    </row>
    <row r="205" spans="10:15">
      <c r="J205" s="3">
        <f>IF(COUNT(Table134[[#This Row],[Class]:[Column4]])&gt;1,MIN(Table134[[#This Row],[Class]:[Column2]]),0)</f>
        <v>0</v>
      </c>
      <c r="K205" s="17" t="str">
        <f>IF(SUM(Table134[[#This Row],[Class]:[Column4]])-Table134[[#This Row],[Discard]]+Table134[[#This Row],[Discard]]/100000&gt;0,SUM(Table134[[#This Row],[Class]:[Column4]])-Table134[[#This Row],[Discard]],"")</f>
        <v/>
      </c>
      <c r="L205" s="2" t="str">
        <f>IF(Table134[[#This Row],[Total]]&lt;&gt;"",RANK(Table134[[#This Row],[Total]],Table134[Total]),"")</f>
        <v/>
      </c>
      <c r="M205" s="5" t="str">
        <f>IF(Table134[[#This Row],[Name]]&lt;&gt;"",Table134[[#This Row],[Name]],"")</f>
        <v/>
      </c>
      <c r="N205">
        <f>SUM(Table134[[#This Row],[Class]:[Column3]])-Table134[[#This Row],[Discard]]</f>
        <v>0</v>
      </c>
      <c r="O205" s="5">
        <f>RANK(Table134[[#This Row],[Total2]],Table134[Total2])</f>
        <v>45</v>
      </c>
    </row>
    <row r="206" spans="10:15">
      <c r="J206" s="3">
        <f>IF(COUNT(Table134[[#This Row],[Class]:[Column4]])&gt;1,MIN(Table134[[#This Row],[Class]:[Column2]]),0)</f>
        <v>0</v>
      </c>
      <c r="K206" s="17" t="str">
        <f>IF(SUM(Table134[[#This Row],[Class]:[Column4]])-Table134[[#This Row],[Discard]]+Table134[[#This Row],[Discard]]/100000&gt;0,SUM(Table134[[#This Row],[Class]:[Column4]])-Table134[[#This Row],[Discard]],"")</f>
        <v/>
      </c>
      <c r="L206" s="2" t="str">
        <f>IF(Table134[[#This Row],[Total]]&lt;&gt;"",RANK(Table134[[#This Row],[Total]],Table134[Total]),"")</f>
        <v/>
      </c>
      <c r="M206" s="5" t="str">
        <f>IF(Table134[[#This Row],[Name]]&lt;&gt;"",Table134[[#This Row],[Name]],"")</f>
        <v/>
      </c>
      <c r="N206">
        <f>SUM(Table134[[#This Row],[Class]:[Column3]])-Table134[[#This Row],[Discard]]</f>
        <v>0</v>
      </c>
      <c r="O206" s="5">
        <f>RANK(Table134[[#This Row],[Total2]],Table134[Total2])</f>
        <v>45</v>
      </c>
    </row>
    <row r="207" spans="10:15">
      <c r="J207" s="3">
        <f>IF(COUNT(Table134[[#This Row],[Class]:[Column4]])&gt;1,MIN(Table134[[#This Row],[Class]:[Column2]]),0)</f>
        <v>0</v>
      </c>
      <c r="K207" s="17" t="str">
        <f>IF(SUM(Table134[[#This Row],[Class]:[Column4]])-Table134[[#This Row],[Discard]]+Table134[[#This Row],[Discard]]/100000&gt;0,SUM(Table134[[#This Row],[Class]:[Column4]])-Table134[[#This Row],[Discard]],"")</f>
        <v/>
      </c>
      <c r="L207" s="2" t="str">
        <f>IF(Table134[[#This Row],[Total]]&lt;&gt;"",RANK(Table134[[#This Row],[Total]],Table134[Total]),"")</f>
        <v/>
      </c>
      <c r="M207" s="5" t="str">
        <f>IF(Table134[[#This Row],[Name]]&lt;&gt;"",Table134[[#This Row],[Name]],"")</f>
        <v/>
      </c>
      <c r="N207">
        <f>SUM(Table134[[#This Row],[Class]:[Column3]])-Table134[[#This Row],[Discard]]</f>
        <v>0</v>
      </c>
      <c r="O207" s="5">
        <f>RANK(Table134[[#This Row],[Total2]],Table134[Total2])</f>
        <v>45</v>
      </c>
    </row>
    <row r="208" spans="10:15">
      <c r="J208" s="3">
        <f>IF(COUNT(Table134[[#This Row],[Class]:[Column4]])&gt;1,MIN(Table134[[#This Row],[Class]:[Column2]]),0)</f>
        <v>0</v>
      </c>
      <c r="K208" s="17" t="str">
        <f>IF(SUM(Table134[[#This Row],[Class]:[Column4]])-Table134[[#This Row],[Discard]]+Table134[[#This Row],[Discard]]/100000&gt;0,SUM(Table134[[#This Row],[Class]:[Column4]])-Table134[[#This Row],[Discard]],"")</f>
        <v/>
      </c>
      <c r="L208" s="2" t="str">
        <f>IF(Table134[[#This Row],[Total]]&lt;&gt;"",RANK(Table134[[#This Row],[Total]],Table134[Total]),"")</f>
        <v/>
      </c>
      <c r="M208" s="5" t="str">
        <f>IF(Table134[[#This Row],[Name]]&lt;&gt;"",Table134[[#This Row],[Name]],"")</f>
        <v/>
      </c>
      <c r="N208">
        <f>SUM(Table134[[#This Row],[Class]:[Column3]])-Table134[[#This Row],[Discard]]</f>
        <v>0</v>
      </c>
      <c r="O208" s="5">
        <f>RANK(Table134[[#This Row],[Total2]],Table134[Total2])</f>
        <v>45</v>
      </c>
    </row>
    <row r="209" spans="10:15">
      <c r="J209" s="3">
        <f>IF(COUNT(Table134[[#This Row],[Class]:[Column4]])&gt;1,MIN(Table134[[#This Row],[Class]:[Column2]]),0)</f>
        <v>0</v>
      </c>
      <c r="K209" s="17" t="str">
        <f>IF(SUM(Table134[[#This Row],[Class]:[Column4]])-Table134[[#This Row],[Discard]]+Table134[[#This Row],[Discard]]/100000&gt;0,SUM(Table134[[#This Row],[Class]:[Column4]])-Table134[[#This Row],[Discard]],"")</f>
        <v/>
      </c>
      <c r="L209" s="2" t="str">
        <f>IF(Table134[[#This Row],[Total]]&lt;&gt;"",RANK(Table134[[#This Row],[Total]],Table134[Total]),"")</f>
        <v/>
      </c>
      <c r="M209" s="5" t="str">
        <f>IF(Table134[[#This Row],[Name]]&lt;&gt;"",Table134[[#This Row],[Name]],"")</f>
        <v/>
      </c>
      <c r="N209">
        <f>SUM(Table134[[#This Row],[Class]:[Column3]])-Table134[[#This Row],[Discard]]</f>
        <v>0</v>
      </c>
      <c r="O209" s="5">
        <f>RANK(Table134[[#This Row],[Total2]],Table134[Total2])</f>
        <v>45</v>
      </c>
    </row>
    <row r="210" spans="10:15">
      <c r="J210" s="3">
        <f>IF(COUNT(Table134[[#This Row],[Class]:[Column4]])&gt;1,MIN(Table134[[#This Row],[Class]:[Column2]]),0)</f>
        <v>0</v>
      </c>
      <c r="K210" s="17" t="str">
        <f>IF(SUM(Table134[[#This Row],[Class]:[Column4]])-Table134[[#This Row],[Discard]]+Table134[[#This Row],[Discard]]/100000&gt;0,SUM(Table134[[#This Row],[Class]:[Column4]])-Table134[[#This Row],[Discard]],"")</f>
        <v/>
      </c>
      <c r="L210" s="2" t="str">
        <f>IF(Table134[[#This Row],[Total]]&lt;&gt;"",RANK(Table134[[#This Row],[Total]],Table134[Total]),"")</f>
        <v/>
      </c>
      <c r="M210" s="5" t="str">
        <f>IF(Table134[[#This Row],[Name]]&lt;&gt;"",Table134[[#This Row],[Name]],"")</f>
        <v/>
      </c>
      <c r="N210">
        <f>SUM(Table134[[#This Row],[Class]:[Column3]])-Table134[[#This Row],[Discard]]</f>
        <v>0</v>
      </c>
      <c r="O210" s="5">
        <f>RANK(Table134[[#This Row],[Total2]],Table134[Total2])</f>
        <v>45</v>
      </c>
    </row>
    <row r="211" spans="10:15">
      <c r="J211" s="3">
        <f>IF(COUNT(Table134[[#This Row],[Class]:[Column4]])&gt;1,MIN(Table134[[#This Row],[Class]:[Column2]]),0)</f>
        <v>0</v>
      </c>
      <c r="K211" s="17" t="str">
        <f>IF(SUM(Table134[[#This Row],[Class]:[Column4]])-Table134[[#This Row],[Discard]]+Table134[[#This Row],[Discard]]/100000&gt;0,SUM(Table134[[#This Row],[Class]:[Column4]])-Table134[[#This Row],[Discard]],"")</f>
        <v/>
      </c>
      <c r="L211" s="2" t="str">
        <f>IF(Table134[[#This Row],[Total]]&lt;&gt;"",RANK(Table134[[#This Row],[Total]],Table134[Total]),"")</f>
        <v/>
      </c>
      <c r="M211" s="5" t="str">
        <f>IF(Table134[[#This Row],[Name]]&lt;&gt;"",Table134[[#This Row],[Name]],"")</f>
        <v/>
      </c>
      <c r="N211">
        <f>SUM(Table134[[#This Row],[Class]:[Column3]])-Table134[[#This Row],[Discard]]</f>
        <v>0</v>
      </c>
      <c r="O211" s="5">
        <f>RANK(Table134[[#This Row],[Total2]],Table134[Total2])</f>
        <v>45</v>
      </c>
    </row>
    <row r="212" spans="10:15">
      <c r="J212" s="3">
        <f>IF(COUNT(Table134[[#This Row],[Class]:[Column4]])&gt;1,MIN(Table134[[#This Row],[Class]:[Column2]]),0)</f>
        <v>0</v>
      </c>
      <c r="K212" s="17" t="str">
        <f>IF(SUM(Table134[[#This Row],[Class]:[Column4]])-Table134[[#This Row],[Discard]]+Table134[[#This Row],[Discard]]/100000&gt;0,SUM(Table134[[#This Row],[Class]:[Column4]])-Table134[[#This Row],[Discard]],"")</f>
        <v/>
      </c>
      <c r="L212" s="2" t="str">
        <f>IF(Table134[[#This Row],[Total]]&lt;&gt;"",RANK(Table134[[#This Row],[Total]],Table134[Total]),"")</f>
        <v/>
      </c>
      <c r="M212" s="5" t="str">
        <f>IF(Table134[[#This Row],[Name]]&lt;&gt;"",Table134[[#This Row],[Name]],"")</f>
        <v/>
      </c>
      <c r="N212">
        <f>SUM(Table134[[#This Row],[Class]:[Column3]])-Table134[[#This Row],[Discard]]</f>
        <v>0</v>
      </c>
      <c r="O212" s="5">
        <f>RANK(Table134[[#This Row],[Total2]],Table134[Total2])</f>
        <v>45</v>
      </c>
    </row>
    <row r="213" spans="10:15">
      <c r="J213" s="3">
        <f>IF(COUNT(Table134[[#This Row],[Class]:[Column4]])&gt;1,MIN(Table134[[#This Row],[Class]:[Column2]]),0)</f>
        <v>0</v>
      </c>
      <c r="K213" s="17" t="str">
        <f>IF(SUM(Table134[[#This Row],[Class]:[Column4]])-Table134[[#This Row],[Discard]]+Table134[[#This Row],[Discard]]/100000&gt;0,SUM(Table134[[#This Row],[Class]:[Column4]])-Table134[[#This Row],[Discard]],"")</f>
        <v/>
      </c>
      <c r="L213" s="2" t="str">
        <f>IF(Table134[[#This Row],[Total]]&lt;&gt;"",RANK(Table134[[#This Row],[Total]],Table134[Total]),"")</f>
        <v/>
      </c>
      <c r="M213" s="5" t="str">
        <f>IF(Table134[[#This Row],[Name]]&lt;&gt;"",Table134[[#This Row],[Name]],"")</f>
        <v/>
      </c>
      <c r="N213">
        <f>SUM(Table134[[#This Row],[Class]:[Column3]])-Table134[[#This Row],[Discard]]</f>
        <v>0</v>
      </c>
      <c r="O213" s="5">
        <f>RANK(Table134[[#This Row],[Total2]],Table134[Total2])</f>
        <v>45</v>
      </c>
    </row>
    <row r="214" spans="10:15">
      <c r="J214" s="3">
        <f>IF(COUNT(Table134[[#This Row],[Class]:[Column4]])&gt;1,MIN(Table134[[#This Row],[Class]:[Column2]]),0)</f>
        <v>0</v>
      </c>
      <c r="K214" s="17" t="str">
        <f>IF(SUM(Table134[[#This Row],[Class]:[Column4]])-Table134[[#This Row],[Discard]]+Table134[[#This Row],[Discard]]/100000&gt;0,SUM(Table134[[#This Row],[Class]:[Column4]])-Table134[[#This Row],[Discard]],"")</f>
        <v/>
      </c>
      <c r="L214" s="2" t="str">
        <f>IF(Table134[[#This Row],[Total]]&lt;&gt;"",RANK(Table134[[#This Row],[Total]],Table134[Total]),"")</f>
        <v/>
      </c>
      <c r="M214" s="5" t="str">
        <f>IF(Table134[[#This Row],[Name]]&lt;&gt;"",Table134[[#This Row],[Name]],"")</f>
        <v/>
      </c>
      <c r="N214">
        <f>SUM(Table134[[#This Row],[Class]:[Column3]])-Table134[[#This Row],[Discard]]</f>
        <v>0</v>
      </c>
      <c r="O214" s="5">
        <f>RANK(Table134[[#This Row],[Total2]],Table134[Total2])</f>
        <v>45</v>
      </c>
    </row>
    <row r="215" spans="10:15">
      <c r="J215" s="3">
        <f>IF(COUNT(Table134[[#This Row],[Class]:[Column4]])&gt;1,MIN(Table134[[#This Row],[Class]:[Column2]]),0)</f>
        <v>0</v>
      </c>
      <c r="K215" s="17" t="str">
        <f>IF(SUM(Table134[[#This Row],[Class]:[Column4]])-Table134[[#This Row],[Discard]]+Table134[[#This Row],[Discard]]/100000&gt;0,SUM(Table134[[#This Row],[Class]:[Column4]])-Table134[[#This Row],[Discard]],"")</f>
        <v/>
      </c>
      <c r="L215" s="2" t="str">
        <f>IF(Table134[[#This Row],[Total]]&lt;&gt;"",RANK(Table134[[#This Row],[Total]],Table134[Total]),"")</f>
        <v/>
      </c>
      <c r="M215" s="5" t="str">
        <f>IF(Table134[[#This Row],[Name]]&lt;&gt;"",Table134[[#This Row],[Name]],"")</f>
        <v/>
      </c>
      <c r="N215">
        <f>SUM(Table134[[#This Row],[Class]:[Column3]])-Table134[[#This Row],[Discard]]</f>
        <v>0</v>
      </c>
      <c r="O215" s="5">
        <f>RANK(Table134[[#This Row],[Total2]],Table134[Total2])</f>
        <v>45</v>
      </c>
    </row>
    <row r="216" spans="10:15">
      <c r="J216" s="3">
        <f>IF(COUNT(Table134[[#This Row],[Class]:[Column4]])&gt;1,MIN(Table134[[#This Row],[Class]:[Column2]]),0)</f>
        <v>0</v>
      </c>
      <c r="K216" s="17" t="str">
        <f>IF(SUM(Table134[[#This Row],[Class]:[Column4]])-Table134[[#This Row],[Discard]]+Table134[[#This Row],[Discard]]/100000&gt;0,SUM(Table134[[#This Row],[Class]:[Column4]])-Table134[[#This Row],[Discard]],"")</f>
        <v/>
      </c>
      <c r="L216" s="2" t="str">
        <f>IF(Table134[[#This Row],[Total]]&lt;&gt;"",RANK(Table134[[#This Row],[Total]],Table134[Total]),"")</f>
        <v/>
      </c>
      <c r="M216" s="5" t="str">
        <f>IF(Table134[[#This Row],[Name]]&lt;&gt;"",Table134[[#This Row],[Name]],"")</f>
        <v/>
      </c>
      <c r="N216">
        <f>SUM(Table134[[#This Row],[Class]:[Column3]])-Table134[[#This Row],[Discard]]</f>
        <v>0</v>
      </c>
      <c r="O216" s="5">
        <f>RANK(Table134[[#This Row],[Total2]],Table134[Total2])</f>
        <v>45</v>
      </c>
    </row>
    <row r="217" spans="10:15">
      <c r="J217" s="3">
        <f>IF(COUNT(Table134[[#This Row],[Class]:[Column4]])&gt;1,MIN(Table134[[#This Row],[Class]:[Column2]]),0)</f>
        <v>0</v>
      </c>
      <c r="K217" s="17" t="str">
        <f>IF(SUM(Table134[[#This Row],[Class]:[Column4]])-Table134[[#This Row],[Discard]]+Table134[[#This Row],[Discard]]/100000&gt;0,SUM(Table134[[#This Row],[Class]:[Column4]])-Table134[[#This Row],[Discard]],"")</f>
        <v/>
      </c>
      <c r="L217" s="2" t="str">
        <f>IF(Table134[[#This Row],[Total]]&lt;&gt;"",RANK(Table134[[#This Row],[Total]],Table134[Total]),"")</f>
        <v/>
      </c>
      <c r="M217" s="5" t="str">
        <f>IF(Table134[[#This Row],[Name]]&lt;&gt;"",Table134[[#This Row],[Name]],"")</f>
        <v/>
      </c>
      <c r="N217">
        <f>SUM(Table134[[#This Row],[Class]:[Column3]])-Table134[[#This Row],[Discard]]</f>
        <v>0</v>
      </c>
      <c r="O217" s="5">
        <f>RANK(Table134[[#This Row],[Total2]],Table134[Total2])</f>
        <v>45</v>
      </c>
    </row>
    <row r="218" spans="10:15">
      <c r="J218" s="3">
        <f>IF(COUNT(Table134[[#This Row],[Class]:[Column4]])&gt;1,MIN(Table134[[#This Row],[Class]:[Column2]]),0)</f>
        <v>0</v>
      </c>
      <c r="K218" s="17" t="str">
        <f>IF(SUM(Table134[[#This Row],[Class]:[Column4]])-Table134[[#This Row],[Discard]]+Table134[[#This Row],[Discard]]/100000&gt;0,SUM(Table134[[#This Row],[Class]:[Column4]])-Table134[[#This Row],[Discard]],"")</f>
        <v/>
      </c>
      <c r="L218" s="2" t="str">
        <f>IF(Table134[[#This Row],[Total]]&lt;&gt;"",RANK(Table134[[#This Row],[Total]],Table134[Total]),"")</f>
        <v/>
      </c>
      <c r="M218" s="5" t="str">
        <f>IF(Table134[[#This Row],[Name]]&lt;&gt;"",Table134[[#This Row],[Name]],"")</f>
        <v/>
      </c>
      <c r="N218">
        <f>SUM(Table134[[#This Row],[Class]:[Column3]])-Table134[[#This Row],[Discard]]</f>
        <v>0</v>
      </c>
      <c r="O218" s="5">
        <f>RANK(Table134[[#This Row],[Total2]],Table134[Total2])</f>
        <v>45</v>
      </c>
    </row>
    <row r="219" spans="10:15">
      <c r="J219" s="3">
        <f>IF(COUNT(Table134[[#This Row],[Class]:[Column4]])&gt;1,MIN(Table134[[#This Row],[Class]:[Column2]]),0)</f>
        <v>0</v>
      </c>
      <c r="K219" s="17" t="str">
        <f>IF(SUM(Table134[[#This Row],[Class]:[Column4]])-Table134[[#This Row],[Discard]]+Table134[[#This Row],[Discard]]/100000&gt;0,SUM(Table134[[#This Row],[Class]:[Column4]])-Table134[[#This Row],[Discard]],"")</f>
        <v/>
      </c>
      <c r="L219" s="2" t="str">
        <f>IF(Table134[[#This Row],[Total]]&lt;&gt;"",RANK(Table134[[#This Row],[Total]],Table134[Total]),"")</f>
        <v/>
      </c>
      <c r="M219" s="5" t="str">
        <f>IF(Table134[[#This Row],[Name]]&lt;&gt;"",Table134[[#This Row],[Name]],"")</f>
        <v/>
      </c>
      <c r="N219">
        <f>SUM(Table134[[#This Row],[Class]:[Column3]])-Table134[[#This Row],[Discard]]</f>
        <v>0</v>
      </c>
      <c r="O219" s="5">
        <f>RANK(Table134[[#This Row],[Total2]],Table134[Total2])</f>
        <v>45</v>
      </c>
    </row>
    <row r="220" spans="10:15">
      <c r="J220" s="3">
        <f>IF(COUNT(Table134[[#This Row],[Class]:[Column4]])&gt;1,MIN(Table134[[#This Row],[Class]:[Column2]]),0)</f>
        <v>0</v>
      </c>
      <c r="K220" s="17" t="str">
        <f>IF(SUM(Table134[[#This Row],[Class]:[Column4]])-Table134[[#This Row],[Discard]]+Table134[[#This Row],[Discard]]/100000&gt;0,SUM(Table134[[#This Row],[Class]:[Column4]])-Table134[[#This Row],[Discard]],"")</f>
        <v/>
      </c>
      <c r="L220" s="2" t="str">
        <f>IF(Table134[[#This Row],[Total]]&lt;&gt;"",RANK(Table134[[#This Row],[Total]],Table134[Total]),"")</f>
        <v/>
      </c>
      <c r="M220" s="5" t="str">
        <f>IF(Table134[[#This Row],[Name]]&lt;&gt;"",Table134[[#This Row],[Name]],"")</f>
        <v/>
      </c>
      <c r="N220">
        <f>SUM(Table134[[#This Row],[Class]:[Column3]])-Table134[[#This Row],[Discard]]</f>
        <v>0</v>
      </c>
      <c r="O220" s="5">
        <f>RANK(Table134[[#This Row],[Total2]],Table134[Total2])</f>
        <v>45</v>
      </c>
    </row>
    <row r="221" spans="10:15">
      <c r="J221" s="3">
        <f>IF(COUNT(Table134[[#This Row],[Class]:[Column4]])&gt;1,MIN(Table134[[#This Row],[Class]:[Column2]]),0)</f>
        <v>0</v>
      </c>
      <c r="K221" s="17" t="str">
        <f>IF(SUM(Table134[[#This Row],[Class]:[Column4]])-Table134[[#This Row],[Discard]]+Table134[[#This Row],[Discard]]/100000&gt;0,SUM(Table134[[#This Row],[Class]:[Column4]])-Table134[[#This Row],[Discard]],"")</f>
        <v/>
      </c>
      <c r="L221" s="2" t="str">
        <f>IF(Table134[[#This Row],[Total]]&lt;&gt;"",RANK(Table134[[#This Row],[Total]],Table134[Total]),"")</f>
        <v/>
      </c>
      <c r="M221" s="5" t="str">
        <f>IF(Table134[[#This Row],[Name]]&lt;&gt;"",Table134[[#This Row],[Name]],"")</f>
        <v/>
      </c>
      <c r="N221">
        <f>SUM(Table134[[#This Row],[Class]:[Column3]])-Table134[[#This Row],[Discard]]</f>
        <v>0</v>
      </c>
      <c r="O221" s="5">
        <f>RANK(Table134[[#This Row],[Total2]],Table134[Total2])</f>
        <v>45</v>
      </c>
    </row>
    <row r="222" spans="10:15">
      <c r="J222" s="3">
        <f>IF(COUNT(Table134[[#This Row],[Class]:[Column4]])&gt;1,MIN(Table134[[#This Row],[Class]:[Column2]]),0)</f>
        <v>0</v>
      </c>
      <c r="K222" s="17" t="str">
        <f>IF(SUM(Table134[[#This Row],[Class]:[Column4]])-Table134[[#This Row],[Discard]]+Table134[[#This Row],[Discard]]/100000&gt;0,SUM(Table134[[#This Row],[Class]:[Column4]])-Table134[[#This Row],[Discard]],"")</f>
        <v/>
      </c>
      <c r="L222" s="2" t="str">
        <f>IF(Table134[[#This Row],[Total]]&lt;&gt;"",RANK(Table134[[#This Row],[Total]],Table134[Total]),"")</f>
        <v/>
      </c>
      <c r="M222" s="5" t="str">
        <f>IF(Table134[[#This Row],[Name]]&lt;&gt;"",Table134[[#This Row],[Name]],"")</f>
        <v/>
      </c>
      <c r="N222">
        <f>SUM(Table134[[#This Row],[Class]:[Column3]])-Table134[[#This Row],[Discard]]</f>
        <v>0</v>
      </c>
      <c r="O222" s="5">
        <f>RANK(Table134[[#This Row],[Total2]],Table134[Total2])</f>
        <v>45</v>
      </c>
    </row>
    <row r="223" spans="10:15">
      <c r="J223" s="3">
        <f>IF(COUNT(Table134[[#This Row],[Class]:[Column4]])&gt;1,MIN(Table134[[#This Row],[Class]:[Column2]]),0)</f>
        <v>0</v>
      </c>
      <c r="K223" s="17" t="str">
        <f>IF(SUM(Table134[[#This Row],[Class]:[Column4]])-Table134[[#This Row],[Discard]]+Table134[[#This Row],[Discard]]/100000&gt;0,SUM(Table134[[#This Row],[Class]:[Column4]])-Table134[[#This Row],[Discard]],"")</f>
        <v/>
      </c>
      <c r="L223" s="2" t="str">
        <f>IF(Table134[[#This Row],[Total]]&lt;&gt;"",RANK(Table134[[#This Row],[Total]],Table134[Total]),"")</f>
        <v/>
      </c>
      <c r="M223" s="5" t="str">
        <f>IF(Table134[[#This Row],[Name]]&lt;&gt;"",Table134[[#This Row],[Name]],"")</f>
        <v/>
      </c>
      <c r="N223">
        <f>SUM(Table134[[#This Row],[Class]:[Column3]])-Table134[[#This Row],[Discard]]</f>
        <v>0</v>
      </c>
      <c r="O223" s="5">
        <f>RANK(Table134[[#This Row],[Total2]],Table134[Total2])</f>
        <v>45</v>
      </c>
    </row>
    <row r="224" spans="10:15">
      <c r="J224" s="3">
        <f>IF(COUNT(Table134[[#This Row],[Class]:[Column4]])&gt;1,MIN(Table134[[#This Row],[Class]:[Column2]]),0)</f>
        <v>0</v>
      </c>
      <c r="K224" s="17" t="str">
        <f>IF(SUM(Table134[[#This Row],[Class]:[Column4]])-Table134[[#This Row],[Discard]]+Table134[[#This Row],[Discard]]/100000&gt;0,SUM(Table134[[#This Row],[Class]:[Column4]])-Table134[[#This Row],[Discard]],"")</f>
        <v/>
      </c>
      <c r="L224" s="2" t="str">
        <f>IF(Table134[[#This Row],[Total]]&lt;&gt;"",RANK(Table134[[#This Row],[Total]],Table134[Total]),"")</f>
        <v/>
      </c>
      <c r="M224" s="5" t="str">
        <f>IF(Table134[[#This Row],[Name]]&lt;&gt;"",Table134[[#This Row],[Name]],"")</f>
        <v/>
      </c>
      <c r="N224">
        <f>SUM(Table134[[#This Row],[Class]:[Column3]])-Table134[[#This Row],[Discard]]</f>
        <v>0</v>
      </c>
      <c r="O224" s="5">
        <f>RANK(Table134[[#This Row],[Total2]],Table134[Total2])</f>
        <v>45</v>
      </c>
    </row>
    <row r="225" spans="10:15">
      <c r="J225" s="3">
        <f>IF(COUNT(Table134[[#This Row],[Class]:[Column4]])&gt;1,MIN(Table134[[#This Row],[Class]:[Column2]]),0)</f>
        <v>0</v>
      </c>
      <c r="K225" s="17" t="str">
        <f>IF(SUM(Table134[[#This Row],[Class]:[Column4]])-Table134[[#This Row],[Discard]]+Table134[[#This Row],[Discard]]/100000&gt;0,SUM(Table134[[#This Row],[Class]:[Column4]])-Table134[[#This Row],[Discard]],"")</f>
        <v/>
      </c>
      <c r="L225" s="2" t="str">
        <f>IF(Table134[[#This Row],[Total]]&lt;&gt;"",RANK(Table134[[#This Row],[Total]],Table134[Total]),"")</f>
        <v/>
      </c>
      <c r="M225" s="5" t="str">
        <f>IF(Table134[[#This Row],[Name]]&lt;&gt;"",Table134[[#This Row],[Name]],"")</f>
        <v/>
      </c>
      <c r="N225">
        <f>SUM(Table134[[#This Row],[Class]:[Column3]])-Table134[[#This Row],[Discard]]</f>
        <v>0</v>
      </c>
      <c r="O225" s="5">
        <f>RANK(Table134[[#This Row],[Total2]],Table134[Total2])</f>
        <v>45</v>
      </c>
    </row>
    <row r="226" spans="10:15">
      <c r="J226" s="3">
        <f>IF(COUNT(Table134[[#This Row],[Class]:[Column4]])&gt;1,MIN(Table134[[#This Row],[Class]:[Column2]]),0)</f>
        <v>0</v>
      </c>
      <c r="K226" s="17" t="str">
        <f>IF(SUM(Table134[[#This Row],[Class]:[Column4]])-Table134[[#This Row],[Discard]]+Table134[[#This Row],[Discard]]/100000&gt;0,SUM(Table134[[#This Row],[Class]:[Column4]])-Table134[[#This Row],[Discard]],"")</f>
        <v/>
      </c>
      <c r="L226" s="2" t="str">
        <f>IF(Table134[[#This Row],[Total]]&lt;&gt;"",RANK(Table134[[#This Row],[Total]],Table134[Total]),"")</f>
        <v/>
      </c>
      <c r="M226" s="5" t="str">
        <f>IF(Table134[[#This Row],[Name]]&lt;&gt;"",Table134[[#This Row],[Name]],"")</f>
        <v/>
      </c>
      <c r="N226">
        <f>SUM(Table134[[#This Row],[Class]:[Column3]])-Table134[[#This Row],[Discard]]</f>
        <v>0</v>
      </c>
      <c r="O226" s="5">
        <f>RANK(Table134[[#This Row],[Total2]],Table134[Total2])</f>
        <v>45</v>
      </c>
    </row>
    <row r="227" spans="10:15">
      <c r="J227" s="3">
        <f>IF(COUNT(Table134[[#This Row],[Class]:[Column4]])&gt;1,MIN(Table134[[#This Row],[Class]:[Column2]]),0)</f>
        <v>0</v>
      </c>
      <c r="K227" s="17" t="str">
        <f>IF(SUM(Table134[[#This Row],[Class]:[Column4]])-Table134[[#This Row],[Discard]]+Table134[[#This Row],[Discard]]/100000&gt;0,SUM(Table134[[#This Row],[Class]:[Column4]])-Table134[[#This Row],[Discard]],"")</f>
        <v/>
      </c>
      <c r="L227" s="2" t="str">
        <f>IF(Table134[[#This Row],[Total]]&lt;&gt;"",RANK(Table134[[#This Row],[Total]],Table134[Total]),"")</f>
        <v/>
      </c>
      <c r="M227" s="5" t="str">
        <f>IF(Table134[[#This Row],[Name]]&lt;&gt;"",Table134[[#This Row],[Name]],"")</f>
        <v/>
      </c>
      <c r="N227">
        <f>SUM(Table134[[#This Row],[Class]:[Column3]])-Table134[[#This Row],[Discard]]</f>
        <v>0</v>
      </c>
      <c r="O227" s="5">
        <f>RANK(Table134[[#This Row],[Total2]],Table134[Total2])</f>
        <v>45</v>
      </c>
    </row>
    <row r="228" spans="10:15">
      <c r="J228" s="3">
        <f>IF(COUNT(Table134[[#This Row],[Class]:[Column4]])&gt;1,MIN(Table134[[#This Row],[Class]:[Column2]]),0)</f>
        <v>0</v>
      </c>
      <c r="K228" s="17" t="str">
        <f>IF(SUM(Table134[[#This Row],[Class]:[Column4]])-Table134[[#This Row],[Discard]]+Table134[[#This Row],[Discard]]/100000&gt;0,SUM(Table134[[#This Row],[Class]:[Column4]])-Table134[[#This Row],[Discard]],"")</f>
        <v/>
      </c>
      <c r="L228" s="2" t="str">
        <f>IF(Table134[[#This Row],[Total]]&lt;&gt;"",RANK(Table134[[#This Row],[Total]],Table134[Total]),"")</f>
        <v/>
      </c>
      <c r="M228" s="5" t="str">
        <f>IF(Table134[[#This Row],[Name]]&lt;&gt;"",Table134[[#This Row],[Name]],"")</f>
        <v/>
      </c>
      <c r="N228">
        <f>SUM(Table134[[#This Row],[Class]:[Column3]])-Table134[[#This Row],[Discard]]</f>
        <v>0</v>
      </c>
      <c r="O228" s="5">
        <f>RANK(Table134[[#This Row],[Total2]],Table134[Total2])</f>
        <v>45</v>
      </c>
    </row>
    <row r="229" spans="1:15">
      <c r="A229" s="11"/>
      <c r="B229" s="10"/>
      <c r="C229" s="10"/>
      <c r="D229" s="10"/>
      <c r="E229" s="10"/>
      <c r="F229" s="10"/>
      <c r="G229" s="10"/>
      <c r="H229" s="10"/>
      <c r="I229" s="10"/>
      <c r="J229" s="3">
        <f>IF(COUNT(Table134[[#This Row],[Class]:[Column4]])&gt;1,MIN(Table134[[#This Row],[Class]:[Column2]]),0)</f>
        <v>0</v>
      </c>
      <c r="K229" s="17" t="str">
        <f>IF(SUM(Table134[[#This Row],[Class]:[Column4]])-Table134[[#This Row],[Discard]]+Table134[[#This Row],[Discard]]/100000&gt;0,SUM(Table134[[#This Row],[Class]:[Column4]])-Table134[[#This Row],[Discard]],"")</f>
        <v/>
      </c>
      <c r="L229" s="2" t="str">
        <f>IF(Table134[[#This Row],[Total]]&lt;&gt;"",RANK(Table134[[#This Row],[Total]],Table134[Total]),"")</f>
        <v/>
      </c>
      <c r="M229" s="5" t="str">
        <f>IF(Table134[[#This Row],[Name]]&lt;&gt;"",Table134[[#This Row],[Name]],"")</f>
        <v/>
      </c>
      <c r="N229">
        <f>SUM(Table134[[#This Row],[Class]:[Column3]])-Table134[[#This Row],[Discard]]</f>
        <v>0</v>
      </c>
      <c r="O229" s="5">
        <f>RANK(Table134[[#This Row],[Total2]],Table134[Total2])</f>
        <v>45</v>
      </c>
    </row>
    <row r="230" spans="11:15">
      <c r="K230" s="17"/>
      <c r="L230" s="2" t="str">
        <f>IF(Table134[[#This Row],[Total]]&lt;&gt;"",RANK(Table134[[#This Row],[Total]],Table134[Total]),"")</f>
        <v/>
      </c>
      <c r="N230">
        <f>SUM(Table134[[#This Row],[Class]:[Column3]])-Table134[[#This Row],[Discard]]</f>
        <v>0</v>
      </c>
      <c r="O230" s="5">
        <f>RANK(Table134[[#This Row],[Total2]],Table134[Total2])</f>
        <v>45</v>
      </c>
    </row>
  </sheetData>
  <mergeCells count="1">
    <mergeCell ref="E1:G1"/>
  </mergeCells>
  <pageMargins left="0.75" right="0.75" top="1" bottom="1" header="0.5" footer="0.5"/>
  <pageSetup paperSize="9" scale="62" orientation="portrait"/>
  <headerFooter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  <pageSetUpPr fitToPage="1"/>
  </sheetPr>
  <dimension ref="A1:O230"/>
  <sheetViews>
    <sheetView topLeftCell="A4" workbookViewId="0">
      <selection activeCell="A4" sqref="A4:F17"/>
    </sheetView>
  </sheetViews>
  <sheetFormatPr defaultColWidth="9" defaultRowHeight="15.6"/>
  <cols>
    <col min="1" max="1" width="25.5" customWidth="1"/>
    <col min="2" max="2" width="12.1666666666667" style="2" customWidth="1"/>
    <col min="3" max="7" width="8.5" style="2" customWidth="1"/>
    <col min="8" max="9" width="8.5" style="2" hidden="1" customWidth="1"/>
    <col min="10" max="10" width="8.5" style="3" customWidth="1"/>
    <col min="11" max="11" width="10.8333333333333" style="4"/>
    <col min="12" max="12" width="10.8333333333333" style="2"/>
    <col min="13" max="13" width="17.3333333333333" style="5" customWidth="1"/>
    <col min="14" max="15" width="9" hidden="1" customWidth="1"/>
  </cols>
  <sheetData>
    <row r="1" s="1" customFormat="1" ht="28.8" spans="1:13">
      <c r="A1" s="1" t="s">
        <v>353</v>
      </c>
      <c r="B1" s="6"/>
      <c r="C1" s="6"/>
      <c r="D1" s="6"/>
      <c r="E1" s="32">
        <f ca="1">TODAY()</f>
        <v>43362</v>
      </c>
      <c r="F1" s="6"/>
      <c r="G1" s="6"/>
      <c r="H1" s="6"/>
      <c r="I1" s="6"/>
      <c r="J1" s="13"/>
      <c r="K1" s="14"/>
      <c r="L1" s="6"/>
      <c r="M1" s="15"/>
    </row>
    <row r="3" s="2" customFormat="1" spans="1:15">
      <c r="A3" s="2" t="s">
        <v>1</v>
      </c>
      <c r="B3" s="2" t="s">
        <v>73</v>
      </c>
      <c r="C3" s="2" t="s">
        <v>74</v>
      </c>
      <c r="D3" s="2" t="s">
        <v>75</v>
      </c>
      <c r="E3" s="2" t="s">
        <v>76</v>
      </c>
      <c r="F3" s="2" t="s">
        <v>77</v>
      </c>
      <c r="G3" s="2" t="s">
        <v>15</v>
      </c>
      <c r="H3" s="2" t="s">
        <v>78</v>
      </c>
      <c r="I3" s="2" t="s">
        <v>14</v>
      </c>
      <c r="J3" s="3" t="s">
        <v>79</v>
      </c>
      <c r="K3" s="4" t="s">
        <v>9</v>
      </c>
      <c r="L3" s="2" t="s">
        <v>11</v>
      </c>
      <c r="M3" s="16" t="s">
        <v>10</v>
      </c>
      <c r="N3" s="2" t="s">
        <v>80</v>
      </c>
      <c r="O3" s="2" t="s">
        <v>81</v>
      </c>
    </row>
    <row r="4" spans="1:15">
      <c r="A4" s="33" t="s">
        <v>328</v>
      </c>
      <c r="B4" s="34" t="s">
        <v>221</v>
      </c>
      <c r="C4" s="34">
        <v>500</v>
      </c>
      <c r="D4" s="34">
        <v>500</v>
      </c>
      <c r="E4" s="34">
        <v>480</v>
      </c>
      <c r="F4" s="34">
        <v>500</v>
      </c>
      <c r="G4" s="34"/>
      <c r="J4" s="3">
        <f>IF(COUNT(Table13410[[#This Row],[Class]:[Column4]])&gt;1,MIN(Table13410[[#This Row],[Class]:[Column2]]),0)</f>
        <v>480</v>
      </c>
      <c r="K4" s="17">
        <f>IF(SUM(Table13410[[#This Row],[Class]:[Column4]])-Table13410[[#This Row],[Discard]]+Table13410[[#This Row],[Discard]]/100000&gt;0,SUM(Table13410[[#This Row],[Class]:[Column4]])-Table13410[[#This Row],[Discard]]*0.9999,"")</f>
        <v>1500.048</v>
      </c>
      <c r="L4" s="2">
        <f>IF(Table13410[[#This Row],[Total]]&lt;&gt;"",RANK(Table13410[[#This Row],[Total]],Table13410[Total]),"")</f>
        <v>1</v>
      </c>
      <c r="M4" s="5" t="str">
        <f>IF(Table13410[[#This Row],[Name]]&lt;&gt;"",Table13410[[#This Row],[Name]],"")</f>
        <v>Philip Shaw</v>
      </c>
      <c r="N4">
        <f>SUM(Table13410[[#This Row],[Class]:[Column3]])-Table13410[[#This Row],[Discard]]</f>
        <v>1500</v>
      </c>
      <c r="O4" s="5">
        <f>RANK(Table13410[[#This Row],[Total2]],Table13410[Total2])</f>
        <v>1</v>
      </c>
    </row>
    <row r="5" spans="1:15">
      <c r="A5" s="33" t="s">
        <v>354</v>
      </c>
      <c r="B5" s="34" t="s">
        <v>221</v>
      </c>
      <c r="C5" s="34">
        <v>0</v>
      </c>
      <c r="D5" s="34">
        <v>480</v>
      </c>
      <c r="E5" s="34">
        <v>500</v>
      </c>
      <c r="F5" s="34"/>
      <c r="G5" s="34"/>
      <c r="J5" s="3">
        <f>IF(COUNT(Table13410[[#This Row],[Class]:[Column4]])&gt;1,MIN(Table13410[[#This Row],[Class]:[Column2]]),0)</f>
        <v>0</v>
      </c>
      <c r="K5" s="17">
        <f>IF(SUM(Table13410[[#This Row],[Class]:[Column4]])-Table13410[[#This Row],[Discard]]+Table13410[[#This Row],[Discard]]/100000&gt;0,SUM(Table13410[[#This Row],[Class]:[Column4]])-Table13410[[#This Row],[Discard]]*0.9999,"")</f>
        <v>980</v>
      </c>
      <c r="L5" s="2">
        <f>IF(Table13410[[#This Row],[Total]]&lt;&gt;"",RANK(Table13410[[#This Row],[Total]],Table13410[Total]),"")</f>
        <v>6</v>
      </c>
      <c r="M5" s="5" t="str">
        <f>IF(Table13410[[#This Row],[Name]]&lt;&gt;"",Table13410[[#This Row],[Name]],"")</f>
        <v>Sylwester Hajdulk</v>
      </c>
      <c r="N5">
        <f>SUM(Table13410[[#This Row],[Class]:[Column3]])-Table13410[[#This Row],[Discard]]</f>
        <v>980</v>
      </c>
      <c r="O5" s="5">
        <f>RANK(Table13410[[#This Row],[Total2]],Table13410[Total2])</f>
        <v>6</v>
      </c>
    </row>
    <row r="6" spans="1:15">
      <c r="A6" s="33" t="s">
        <v>355</v>
      </c>
      <c r="B6" s="34" t="s">
        <v>356</v>
      </c>
      <c r="C6" s="34">
        <v>480</v>
      </c>
      <c r="D6" s="34">
        <v>460</v>
      </c>
      <c r="E6" s="34">
        <v>0</v>
      </c>
      <c r="F6" s="34"/>
      <c r="G6" s="34"/>
      <c r="J6" s="3">
        <f>IF(COUNT(Table13410[[#This Row],[Class]:[Column4]])&gt;1,MIN(Table13410[[#This Row],[Class]:[Column2]]),0)</f>
        <v>0</v>
      </c>
      <c r="K6" s="17">
        <f>IF(SUM(Table13410[[#This Row],[Class]:[Column4]])-Table13410[[#This Row],[Discard]]+Table13410[[#This Row],[Discard]]/100000&gt;0,SUM(Table13410[[#This Row],[Class]:[Column4]])-Table13410[[#This Row],[Discard]]*0.9999,"")</f>
        <v>940</v>
      </c>
      <c r="L6" s="2">
        <f>IF(Table13410[[#This Row],[Total]]&lt;&gt;"",RANK(Table13410[[#This Row],[Total]],Table13410[Total]),"")</f>
        <v>7</v>
      </c>
      <c r="M6" s="5" t="str">
        <f>IF(Table13410[[#This Row],[Name]]&lt;&gt;"",Table13410[[#This Row],[Name]],"")</f>
        <v>Dan Foley</v>
      </c>
      <c r="N6">
        <f>SUM(Table13410[[#This Row],[Class]:[Column3]])-Table13410[[#This Row],[Discard]]</f>
        <v>940</v>
      </c>
      <c r="O6" s="5">
        <f>RANK(Table13410[[#This Row],[Total2]],Table13410[Total2])</f>
        <v>7</v>
      </c>
    </row>
    <row r="7" spans="1:15">
      <c r="A7" s="33" t="s">
        <v>332</v>
      </c>
      <c r="B7" s="34" t="s">
        <v>89</v>
      </c>
      <c r="C7" s="34">
        <v>460</v>
      </c>
      <c r="D7" s="34">
        <v>440</v>
      </c>
      <c r="E7" s="34">
        <v>460</v>
      </c>
      <c r="F7" s="34">
        <v>480</v>
      </c>
      <c r="G7" s="34"/>
      <c r="J7" s="3">
        <f>IF(COUNT(Table13410[[#This Row],[Class]:[Column4]])&gt;1,MIN(Table13410[[#This Row],[Class]:[Column2]]),0)</f>
        <v>440</v>
      </c>
      <c r="K7" s="17">
        <f>IF(SUM(Table13410[[#This Row],[Class]:[Column4]])-Table13410[[#This Row],[Discard]]+Table13410[[#This Row],[Discard]]/100000&gt;0,SUM(Table13410[[#This Row],[Class]:[Column4]])-Table13410[[#This Row],[Discard]]*0.9999,"")</f>
        <v>1400.044</v>
      </c>
      <c r="L7" s="2">
        <f>IF(Table13410[[#This Row],[Total]]&lt;&gt;"",RANK(Table13410[[#This Row],[Total]],Table13410[Total]),"")</f>
        <v>2</v>
      </c>
      <c r="M7" s="5" t="str">
        <f>IF(Table13410[[#This Row],[Name]]&lt;&gt;"",Table13410[[#This Row],[Name]],"")</f>
        <v>Kevin O'Brien</v>
      </c>
      <c r="N7">
        <f>SUM(Table13410[[#This Row],[Class]:[Column3]])-Table13410[[#This Row],[Discard]]</f>
        <v>1400</v>
      </c>
      <c r="O7" s="5">
        <f>RANK(Table13410[[#This Row],[Total2]],Table13410[Total2])</f>
        <v>2</v>
      </c>
    </row>
    <row r="8" spans="1:15">
      <c r="A8" s="33" t="s">
        <v>333</v>
      </c>
      <c r="B8" s="34" t="s">
        <v>89</v>
      </c>
      <c r="C8" s="34">
        <v>425</v>
      </c>
      <c r="D8" s="34">
        <v>430</v>
      </c>
      <c r="E8" s="34">
        <v>0</v>
      </c>
      <c r="F8" s="34"/>
      <c r="G8" s="34"/>
      <c r="J8" s="3">
        <f>IF(COUNT(Table13410[[#This Row],[Class]:[Column4]])&gt;1,MIN(Table13410[[#This Row],[Class]:[Column2]]),0)</f>
        <v>0</v>
      </c>
      <c r="K8" s="17">
        <f>IF(SUM(Table13410[[#This Row],[Class]:[Column4]])-Table13410[[#This Row],[Discard]]+Table13410[[#This Row],[Discard]]/100000&gt;0,SUM(Table13410[[#This Row],[Class]:[Column4]])-Table13410[[#This Row],[Discard]]*0.9999,"")</f>
        <v>855</v>
      </c>
      <c r="L8" s="2">
        <f>IF(Table13410[[#This Row],[Total]]&lt;&gt;"",RANK(Table13410[[#This Row],[Total]],Table13410[Total]),"")</f>
        <v>8</v>
      </c>
      <c r="M8" s="5" t="str">
        <f>IF(Table13410[[#This Row],[Name]]&lt;&gt;"",Table13410[[#This Row],[Name]],"")</f>
        <v>Gary Mahoney</v>
      </c>
      <c r="N8">
        <f>SUM(Table13410[[#This Row],[Class]:[Column3]])-Table13410[[#This Row],[Discard]]</f>
        <v>855</v>
      </c>
      <c r="O8" s="5">
        <f>RANK(Table13410[[#This Row],[Total2]],Table13410[Total2])</f>
        <v>8</v>
      </c>
    </row>
    <row r="9" spans="1:15">
      <c r="A9" s="33" t="s">
        <v>334</v>
      </c>
      <c r="B9" s="34" t="s">
        <v>221</v>
      </c>
      <c r="C9" s="34">
        <v>400</v>
      </c>
      <c r="D9" s="34">
        <v>410</v>
      </c>
      <c r="E9" s="34">
        <v>420</v>
      </c>
      <c r="F9" s="34">
        <v>415</v>
      </c>
      <c r="G9" s="34"/>
      <c r="J9" s="3">
        <f>IF(COUNT(Table13410[[#This Row],[Class]:[Column4]])&gt;1,MIN(Table13410[[#This Row],[Class]:[Column2]]),0)</f>
        <v>400</v>
      </c>
      <c r="K9" s="17">
        <f>IF(SUM(Table13410[[#This Row],[Class]:[Column4]])-Table13410[[#This Row],[Discard]]+Table13410[[#This Row],[Discard]]/100000&gt;0,SUM(Table13410[[#This Row],[Class]:[Column4]])-Table13410[[#This Row],[Discard]]*0.9999,"")</f>
        <v>1245.04</v>
      </c>
      <c r="L9" s="2">
        <f>IF(Table13410[[#This Row],[Total]]&lt;&gt;"",RANK(Table13410[[#This Row],[Total]],Table13410[Total]),"")</f>
        <v>4</v>
      </c>
      <c r="M9" s="5" t="str">
        <f>IF(Table13410[[#This Row],[Name]]&lt;&gt;"",Table13410[[#This Row],[Name]],"")</f>
        <v>Catherine Harnedy</v>
      </c>
      <c r="N9">
        <f>SUM(Table13410[[#This Row],[Class]:[Column3]])-Table13410[[#This Row],[Discard]]</f>
        <v>1245</v>
      </c>
      <c r="O9" s="5">
        <f>RANK(Table13410[[#This Row],[Total2]],Table13410[Total2])</f>
        <v>4</v>
      </c>
    </row>
    <row r="10" spans="1:15">
      <c r="A10" s="33" t="s">
        <v>339</v>
      </c>
      <c r="B10" s="34" t="s">
        <v>96</v>
      </c>
      <c r="C10" s="34">
        <v>410</v>
      </c>
      <c r="D10" s="34">
        <v>420</v>
      </c>
      <c r="E10" s="34">
        <v>0</v>
      </c>
      <c r="F10" s="34">
        <v>460</v>
      </c>
      <c r="G10" s="34"/>
      <c r="J10" s="3">
        <f>IF(COUNT(Table13410[[#This Row],[Class]:[Column4]])&gt;1,MIN(Table13410[[#This Row],[Class]:[Column2]]),0)</f>
        <v>0</v>
      </c>
      <c r="K10" s="17">
        <f>IF(SUM(Table13410[[#This Row],[Class]:[Column4]])-Table13410[[#This Row],[Discard]]+Table13410[[#This Row],[Discard]]/100000&gt;0,SUM(Table13410[[#This Row],[Class]:[Column4]])-Table13410[[#This Row],[Discard]]*0.9999,"")</f>
        <v>1290</v>
      </c>
      <c r="L10" s="2">
        <f>IF(Table13410[[#This Row],[Total]]&lt;&gt;"",RANK(Table13410[[#This Row],[Total]],Table13410[Total]),"")</f>
        <v>3</v>
      </c>
      <c r="M10" s="5" t="str">
        <f>IF(Table13410[[#This Row],[Name]]&lt;&gt;"",Table13410[[#This Row],[Name]],"")</f>
        <v>Jose Ciaro</v>
      </c>
      <c r="N10">
        <f>SUM(Table13410[[#This Row],[Class]:[Column3]])-Table13410[[#This Row],[Discard]]</f>
        <v>1290</v>
      </c>
      <c r="O10" s="5">
        <f>RANK(Table13410[[#This Row],[Total2]],Table13410[Total2])</f>
        <v>3</v>
      </c>
    </row>
    <row r="11" spans="1:15">
      <c r="A11" s="35" t="s">
        <v>335</v>
      </c>
      <c r="B11" s="36" t="s">
        <v>221</v>
      </c>
      <c r="C11" s="36">
        <v>390</v>
      </c>
      <c r="D11" s="36">
        <v>400</v>
      </c>
      <c r="E11" s="36">
        <v>425</v>
      </c>
      <c r="F11" s="36">
        <v>415</v>
      </c>
      <c r="G11" s="36"/>
      <c r="H11" s="10"/>
      <c r="I11" s="10"/>
      <c r="J11" s="3">
        <f>IF(COUNT(Table13410[[#This Row],[Class]:[Column4]])&gt;1,MIN(Table13410[[#This Row],[Class]:[Column2]]),0)</f>
        <v>390</v>
      </c>
      <c r="K11" s="17">
        <f>IF(SUM(Table13410[[#This Row],[Class]:[Column4]])-Table13410[[#This Row],[Discard]]+Table13410[[#This Row],[Discard]]/100000&gt;0,SUM(Table13410[[#This Row],[Class]:[Column4]])-Table13410[[#This Row],[Discard]]*0.9999,"")</f>
        <v>1240.039</v>
      </c>
      <c r="L11" s="2">
        <f>IF(Table13410[[#This Row],[Total]]&lt;&gt;"",RANK(Table13410[[#This Row],[Total]],Table13410[Total]),"")</f>
        <v>5</v>
      </c>
      <c r="M11" s="5" t="str">
        <f>IF(Table13410[[#This Row],[Name]]&lt;&gt;"",Table13410[[#This Row],[Name]],"")</f>
        <v>Margie Hadden</v>
      </c>
      <c r="N11">
        <f>SUM(Table13410[[#This Row],[Class]:[Column3]])-Table13410[[#This Row],[Discard]]</f>
        <v>1240</v>
      </c>
      <c r="O11" s="5">
        <f>RANK(Table13410[[#This Row],[Total2]],Table13410[Total2])</f>
        <v>5</v>
      </c>
    </row>
    <row r="12" spans="1:15">
      <c r="A12" s="33" t="s">
        <v>357</v>
      </c>
      <c r="B12" s="34" t="s">
        <v>358</v>
      </c>
      <c r="C12" s="34">
        <v>440</v>
      </c>
      <c r="D12" s="34">
        <v>0</v>
      </c>
      <c r="E12" s="34">
        <v>0</v>
      </c>
      <c r="F12" s="34"/>
      <c r="G12" s="34"/>
      <c r="J12" s="3">
        <f>IF(COUNT(Table13410[[#This Row],[Class]:[Column4]])&gt;1,MIN(Table13410[[#This Row],[Class]:[Column2]]),0)</f>
        <v>0</v>
      </c>
      <c r="K12" s="17">
        <f>IF(SUM(Table13410[[#This Row],[Class]:[Column4]])-Table13410[[#This Row],[Discard]]+Table13410[[#This Row],[Discard]]/100000&gt;0,SUM(Table13410[[#This Row],[Class]:[Column4]])-Table13410[[#This Row],[Discard]]*0.9999,"")</f>
        <v>440</v>
      </c>
      <c r="L12" s="2">
        <f>IF(Table13410[[#This Row],[Total]]&lt;&gt;"",RANK(Table13410[[#This Row],[Total]],Table13410[Total]),"")</f>
        <v>11</v>
      </c>
      <c r="M12" s="5" t="str">
        <f>IF(Table13410[[#This Row],[Name]]&lt;&gt;"",Table13410[[#This Row],[Name]],"")</f>
        <v>Jim Sheehan</v>
      </c>
      <c r="N12">
        <f>SUM(Table13410[[#This Row],[Class]:[Column3]])-Table13410[[#This Row],[Discard]]</f>
        <v>440</v>
      </c>
      <c r="O12" s="5">
        <f>RANK(Table13410[[#This Row],[Total2]],Table13410[Total2])</f>
        <v>11</v>
      </c>
    </row>
    <row r="13" spans="1:15">
      <c r="A13" s="33" t="s">
        <v>348</v>
      </c>
      <c r="B13" s="34" t="s">
        <v>349</v>
      </c>
      <c r="C13" s="34">
        <v>0</v>
      </c>
      <c r="D13" s="34">
        <v>0</v>
      </c>
      <c r="E13" s="34">
        <v>440</v>
      </c>
      <c r="F13" s="34">
        <v>415</v>
      </c>
      <c r="G13" s="34"/>
      <c r="J13" s="3">
        <f>IF(COUNT(Table13410[[#This Row],[Class]:[Column4]])&gt;1,MIN(Table13410[[#This Row],[Class]:[Column2]]),0)</f>
        <v>0</v>
      </c>
      <c r="K13" s="17">
        <f>IF(SUM(Table13410[[#This Row],[Class]:[Column4]])-Table13410[[#This Row],[Discard]]+Table13410[[#This Row],[Discard]]/100000&gt;0,SUM(Table13410[[#This Row],[Class]:[Column4]])-Table13410[[#This Row],[Discard]]*0.9999,"")</f>
        <v>855</v>
      </c>
      <c r="L13" s="2">
        <f>IF(Table13410[[#This Row],[Total]]&lt;&gt;"",RANK(Table13410[[#This Row],[Total]],Table13410[Total]),"")</f>
        <v>8</v>
      </c>
      <c r="M13" s="5" t="str">
        <f>IF(Table13410[[#This Row],[Name]]&lt;&gt;"",Table13410[[#This Row],[Name]],"")</f>
        <v>Ivan Shorten</v>
      </c>
      <c r="N13">
        <f>SUM(Table13410[[#This Row],[Class]:[Column3]])-Table13410[[#This Row],[Discard]]</f>
        <v>855</v>
      </c>
      <c r="O13" s="5">
        <f>RANK(Table13410[[#This Row],[Total2]],Table13410[Total2])</f>
        <v>8</v>
      </c>
    </row>
    <row r="14" spans="1:15">
      <c r="A14" s="33" t="s">
        <v>359</v>
      </c>
      <c r="B14" s="34" t="s">
        <v>89</v>
      </c>
      <c r="C14" s="34">
        <v>0</v>
      </c>
      <c r="D14" s="34">
        <v>0</v>
      </c>
      <c r="E14" s="34">
        <v>430</v>
      </c>
      <c r="F14" s="34"/>
      <c r="G14" s="34"/>
      <c r="J14" s="3">
        <f>IF(COUNT(Table13410[[#This Row],[Class]:[Column4]])&gt;1,MIN(Table13410[[#This Row],[Class]:[Column2]]),0)</f>
        <v>0</v>
      </c>
      <c r="K14" s="17">
        <f>IF(SUM(Table13410[[#This Row],[Class]:[Column4]])-Table13410[[#This Row],[Discard]]+Table13410[[#This Row],[Discard]]/100000&gt;0,SUM(Table13410[[#This Row],[Class]:[Column4]])-Table13410[[#This Row],[Discard]]*0.9999,"")</f>
        <v>430</v>
      </c>
      <c r="L14" s="2">
        <f>IF(Table13410[[#This Row],[Total]]&lt;&gt;"",RANK(Table13410[[#This Row],[Total]],Table13410[Total]),"")</f>
        <v>13</v>
      </c>
      <c r="M14" s="5" t="str">
        <f>IF(Table13410[[#This Row],[Name]]&lt;&gt;"",Table13410[[#This Row],[Name]],"")</f>
        <v>Patrick Hurley</v>
      </c>
      <c r="N14">
        <f>SUM(Table13410[[#This Row],[Class]:[Column3]])-Table13410[[#This Row],[Discard]]</f>
        <v>430</v>
      </c>
      <c r="O14" s="5">
        <f>RANK(Table13410[[#This Row],[Total2]],Table13410[Total2])</f>
        <v>13</v>
      </c>
    </row>
    <row r="15" spans="1:15">
      <c r="A15" s="33" t="s">
        <v>360</v>
      </c>
      <c r="B15" s="34" t="s">
        <v>221</v>
      </c>
      <c r="C15" s="34">
        <v>425</v>
      </c>
      <c r="D15" s="34">
        <v>0</v>
      </c>
      <c r="E15" s="34">
        <v>0</v>
      </c>
      <c r="F15" s="34">
        <v>415</v>
      </c>
      <c r="G15" s="34"/>
      <c r="J15" s="3">
        <f>IF(COUNT(Table13410[[#This Row],[Class]:[Column4]])&gt;1,MIN(Table13410[[#This Row],[Class]:[Column2]]),0)</f>
        <v>0</v>
      </c>
      <c r="K15" s="17">
        <f>IF(SUM(Table13410[[#This Row],[Class]:[Column4]])-Table13410[[#This Row],[Discard]]+Table13410[[#This Row],[Discard]]/100000&gt;0,SUM(Table13410[[#This Row],[Class]:[Column4]])-Table13410[[#This Row],[Discard]]*0.9999,"")</f>
        <v>840</v>
      </c>
      <c r="L15" s="2">
        <f>IF(Table13410[[#This Row],[Total]]&lt;&gt;"",RANK(Table13410[[#This Row],[Total]],Table13410[Total]),"")</f>
        <v>10</v>
      </c>
      <c r="M15" s="5" t="str">
        <f>IF(Table13410[[#This Row],[Name]]&lt;&gt;"",Table13410[[#This Row],[Name]],"")</f>
        <v>Nikolay Genov</v>
      </c>
      <c r="N15">
        <f>SUM(Table13410[[#This Row],[Class]:[Column3]])-Table13410[[#This Row],[Discard]]</f>
        <v>840</v>
      </c>
      <c r="O15" s="5">
        <f>RANK(Table13410[[#This Row],[Total2]],Table13410[Total2])</f>
        <v>10</v>
      </c>
    </row>
    <row r="16" spans="1:15">
      <c r="A16" s="33" t="s">
        <v>361</v>
      </c>
      <c r="B16" s="34" t="s">
        <v>89</v>
      </c>
      <c r="C16" s="34">
        <v>0</v>
      </c>
      <c r="D16" s="34">
        <v>0</v>
      </c>
      <c r="E16" s="34">
        <v>425</v>
      </c>
      <c r="F16" s="34"/>
      <c r="G16" s="34"/>
      <c r="J16" s="3">
        <f>IF(COUNT(Table13410[[#This Row],[Class]:[Column4]])&gt;1,MIN(Table13410[[#This Row],[Class]:[Column2]]),0)</f>
        <v>0</v>
      </c>
      <c r="K16" s="17">
        <f>IF(SUM(Table13410[[#This Row],[Class]:[Column4]])-Table13410[[#This Row],[Discard]]+Table13410[[#This Row],[Discard]]/100000&gt;0,SUM(Table13410[[#This Row],[Class]:[Column4]])-Table13410[[#This Row],[Discard]]*0.9999,"")</f>
        <v>425</v>
      </c>
      <c r="L16" s="2">
        <f>IF(Table13410[[#This Row],[Total]]&lt;&gt;"",RANK(Table13410[[#This Row],[Total]],Table13410[Total]),"")</f>
        <v>14</v>
      </c>
      <c r="M16" s="5" t="str">
        <f>IF(Table13410[[#This Row],[Name]]&lt;&gt;"",Table13410[[#This Row],[Name]],"")</f>
        <v>Simon Stapleton </v>
      </c>
      <c r="N16">
        <f>SUM(Table13410[[#This Row],[Class]:[Column3]])-Table13410[[#This Row],[Discard]]</f>
        <v>425</v>
      </c>
      <c r="O16" s="5">
        <f>RANK(Table13410[[#This Row],[Total2]],Table13410[Total2])</f>
        <v>14</v>
      </c>
    </row>
    <row r="17" spans="1:15">
      <c r="A17" s="33" t="s">
        <v>351</v>
      </c>
      <c r="B17" s="34" t="s">
        <v>114</v>
      </c>
      <c r="C17" s="34">
        <v>0</v>
      </c>
      <c r="D17" s="34">
        <v>0</v>
      </c>
      <c r="E17" s="34">
        <v>0</v>
      </c>
      <c r="F17" s="34">
        <v>440</v>
      </c>
      <c r="G17" s="34"/>
      <c r="J17" s="3">
        <f>IF(COUNT(Table13410[[#This Row],[Class]:[Column4]])&gt;1,MIN(Table13410[[#This Row],[Class]:[Column2]]),0)</f>
        <v>0</v>
      </c>
      <c r="K17" s="17">
        <f>IF(SUM(Table13410[[#This Row],[Class]:[Column4]])-Table13410[[#This Row],[Discard]]+Table13410[[#This Row],[Discard]]/100000&gt;0,SUM(Table13410[[#This Row],[Class]:[Column4]])-Table13410[[#This Row],[Discard]]*0.9999,"")</f>
        <v>440</v>
      </c>
      <c r="L17" s="2">
        <f>IF(Table13410[[#This Row],[Total]]&lt;&gt;"",RANK(Table13410[[#This Row],[Total]],Table13410[Total]),"")</f>
        <v>11</v>
      </c>
      <c r="M17" s="5" t="str">
        <f>IF(Table13410[[#This Row],[Name]]&lt;&gt;"",Table13410[[#This Row],[Name]],"")</f>
        <v>Jose Lopez</v>
      </c>
      <c r="N17">
        <f>SUM(Table13410[[#This Row],[Class]:[Column3]])-Table13410[[#This Row],[Discard]]</f>
        <v>440</v>
      </c>
      <c r="O17" s="5">
        <f>RANK(Table13410[[#This Row],[Total2]],Table13410[Total2])</f>
        <v>11</v>
      </c>
    </row>
    <row r="18" spans="1:15">
      <c r="A18" s="33"/>
      <c r="B18" s="34"/>
      <c r="C18" s="34"/>
      <c r="D18" s="34"/>
      <c r="E18" s="34"/>
      <c r="F18" s="34"/>
      <c r="G18" s="34"/>
      <c r="J18" s="3">
        <f>IF(COUNT(Table13410[[#This Row],[Class]:[Column4]])&gt;1,MIN(Table13410[[#This Row],[Class]:[Column2]]),0)</f>
        <v>0</v>
      </c>
      <c r="K18" s="17" t="str">
        <f>IF(SUM(Table13410[[#This Row],[Class]:[Column4]])-Table13410[[#This Row],[Discard]]+Table13410[[#This Row],[Discard]]/100000&gt;0,SUM(Table13410[[#This Row],[Class]:[Column4]])-Table13410[[#This Row],[Discard]]*0.9999,"")</f>
        <v/>
      </c>
      <c r="L18" s="2" t="str">
        <f>IF(Table13410[[#This Row],[Total]]&lt;&gt;"",RANK(Table13410[[#This Row],[Total]],Table13410[Total]),"")</f>
        <v/>
      </c>
      <c r="M18" s="5" t="str">
        <f>IF(Table13410[[#This Row],[Name]]&lt;&gt;"",Table13410[[#This Row],[Name]],"")</f>
        <v/>
      </c>
      <c r="N18">
        <f>SUM(Table13410[[#This Row],[Class]:[Column3]])-Table13410[[#This Row],[Discard]]</f>
        <v>0</v>
      </c>
      <c r="O18" s="5">
        <f>RANK(Table13410[[#This Row],[Total2]],Table13410[Total2])</f>
        <v>15</v>
      </c>
    </row>
    <row r="19" spans="1:15">
      <c r="A19" s="33"/>
      <c r="B19" s="34"/>
      <c r="C19" s="34"/>
      <c r="D19" s="34"/>
      <c r="E19" s="34"/>
      <c r="F19" s="34"/>
      <c r="G19" s="34"/>
      <c r="J19" s="3">
        <f>IF(COUNT(Table13410[[#This Row],[Class]:[Column4]])&gt;1,MIN(Table13410[[#This Row],[Class]:[Column2]]),0)</f>
        <v>0</v>
      </c>
      <c r="K19" s="17" t="str">
        <f>IF(SUM(Table13410[[#This Row],[Class]:[Column4]])-Table13410[[#This Row],[Discard]]+Table13410[[#This Row],[Discard]]/100000&gt;0,SUM(Table13410[[#This Row],[Class]:[Column4]])-Table13410[[#This Row],[Discard]]*0.9999,"")</f>
        <v/>
      </c>
      <c r="L19" s="2" t="str">
        <f>IF(Table13410[[#This Row],[Total]]&lt;&gt;"",RANK(Table13410[[#This Row],[Total]],Table13410[Total]),"")</f>
        <v/>
      </c>
      <c r="M19" s="5" t="str">
        <f>IF(Table13410[[#This Row],[Name]]&lt;&gt;"",Table13410[[#This Row],[Name]],"")</f>
        <v/>
      </c>
      <c r="N19">
        <f>SUM(Table13410[[#This Row],[Class]:[Column3]])-Table13410[[#This Row],[Discard]]</f>
        <v>0</v>
      </c>
      <c r="O19" s="5">
        <f>RANK(Table13410[[#This Row],[Total2]],Table13410[Total2])</f>
        <v>15</v>
      </c>
    </row>
    <row r="20" spans="1:15">
      <c r="A20" s="33"/>
      <c r="B20" s="34"/>
      <c r="C20" s="34"/>
      <c r="D20" s="34"/>
      <c r="E20" s="34"/>
      <c r="F20" s="34"/>
      <c r="G20" s="34"/>
      <c r="J20" s="3">
        <f>IF(COUNT(Table13410[[#This Row],[Class]:[Column4]])&gt;1,MIN(Table13410[[#This Row],[Class]:[Column2]]),0)</f>
        <v>0</v>
      </c>
      <c r="K20" s="17" t="str">
        <f>IF(SUM(Table13410[[#This Row],[Class]:[Column4]])-Table13410[[#This Row],[Discard]]+Table13410[[#This Row],[Discard]]/100000&gt;0,SUM(Table13410[[#This Row],[Class]:[Column4]])-Table13410[[#This Row],[Discard]]*0.9999,"")</f>
        <v/>
      </c>
      <c r="L20" s="2" t="str">
        <f>IF(Table13410[[#This Row],[Total]]&lt;&gt;"",RANK(Table13410[[#This Row],[Total]],Table13410[Total]),"")</f>
        <v/>
      </c>
      <c r="M20" s="5" t="str">
        <f>IF(Table13410[[#This Row],[Name]]&lt;&gt;"",Table13410[[#This Row],[Name]],"")</f>
        <v/>
      </c>
      <c r="N20">
        <f>SUM(Table13410[[#This Row],[Class]:[Column3]])-Table13410[[#This Row],[Discard]]</f>
        <v>0</v>
      </c>
      <c r="O20" s="5">
        <f>RANK(Table13410[[#This Row],[Total2]],Table13410[Total2])</f>
        <v>15</v>
      </c>
    </row>
    <row r="21" spans="1:15">
      <c r="A21" s="33"/>
      <c r="B21" s="34"/>
      <c r="C21" s="34"/>
      <c r="D21" s="34"/>
      <c r="E21" s="34"/>
      <c r="F21" s="34"/>
      <c r="G21" s="34"/>
      <c r="J21" s="3">
        <f>IF(COUNT(Table13410[[#This Row],[Class]:[Column4]])&gt;1,MIN(Table13410[[#This Row],[Class]:[Column2]]),0)</f>
        <v>0</v>
      </c>
      <c r="K21" s="17" t="str">
        <f>IF(SUM(Table13410[[#This Row],[Class]:[Column4]])-Table13410[[#This Row],[Discard]]+Table13410[[#This Row],[Discard]]/100000&gt;0,SUM(Table13410[[#This Row],[Class]:[Column4]])-Table13410[[#This Row],[Discard]]*0.9999,"")</f>
        <v/>
      </c>
      <c r="L21" s="2" t="str">
        <f>IF(Table13410[[#This Row],[Total]]&lt;&gt;"",RANK(Table13410[[#This Row],[Total]],Table13410[Total]),"")</f>
        <v/>
      </c>
      <c r="M21" s="5" t="str">
        <f>IF(Table13410[[#This Row],[Name]]&lt;&gt;"",Table13410[[#This Row],[Name]],"")</f>
        <v/>
      </c>
      <c r="N21">
        <f>SUM(Table13410[[#This Row],[Class]:[Column3]])-Table13410[[#This Row],[Discard]]</f>
        <v>0</v>
      </c>
      <c r="O21" s="5">
        <f>RANK(Table13410[[#This Row],[Total2]],Table13410[Total2])</f>
        <v>15</v>
      </c>
    </row>
    <row r="22" spans="1:15">
      <c r="A22" s="33"/>
      <c r="B22" s="34"/>
      <c r="C22" s="34"/>
      <c r="D22" s="34"/>
      <c r="E22" s="34"/>
      <c r="F22" s="34"/>
      <c r="G22" s="34"/>
      <c r="J22" s="3">
        <f>IF(COUNT(Table13410[[#This Row],[Class]:[Column4]])&gt;1,MIN(Table13410[[#This Row],[Class]:[Column2]]),0)</f>
        <v>0</v>
      </c>
      <c r="K22" s="17" t="str">
        <f>IF(SUM(Table13410[[#This Row],[Class]:[Column4]])-Table13410[[#This Row],[Discard]]+Table13410[[#This Row],[Discard]]/100000&gt;0,SUM(Table13410[[#This Row],[Class]:[Column4]])-Table13410[[#This Row],[Discard]]*0.9999,"")</f>
        <v/>
      </c>
      <c r="L22" s="2" t="str">
        <f>IF(Table13410[[#This Row],[Total]]&lt;&gt;"",RANK(Table13410[[#This Row],[Total]],Table13410[Total]),"")</f>
        <v/>
      </c>
      <c r="M22" s="5" t="str">
        <f>IF(Table13410[[#This Row],[Name]]&lt;&gt;"",Table13410[[#This Row],[Name]],"")</f>
        <v/>
      </c>
      <c r="N22">
        <f>SUM(Table13410[[#This Row],[Class]:[Column3]])-Table13410[[#This Row],[Discard]]</f>
        <v>0</v>
      </c>
      <c r="O22" s="5">
        <f>RANK(Table13410[[#This Row],[Total2]],Table13410[Total2])</f>
        <v>15</v>
      </c>
    </row>
    <row r="23" spans="1:15">
      <c r="A23" s="33"/>
      <c r="B23" s="34"/>
      <c r="C23" s="34"/>
      <c r="D23" s="34"/>
      <c r="E23" s="34"/>
      <c r="F23" s="34"/>
      <c r="G23" s="34"/>
      <c r="J23" s="3">
        <f>IF(COUNT(Table13410[[#This Row],[Class]:[Column4]])&gt;1,MIN(Table13410[[#This Row],[Class]:[Column2]]),0)</f>
        <v>0</v>
      </c>
      <c r="K23" s="17" t="str">
        <f>IF(SUM(Table13410[[#This Row],[Class]:[Column4]])-Table13410[[#This Row],[Discard]]+Table13410[[#This Row],[Discard]]/100000&gt;0,SUM(Table13410[[#This Row],[Class]:[Column4]])-Table13410[[#This Row],[Discard]]*0.9999,"")</f>
        <v/>
      </c>
      <c r="L23" s="2" t="str">
        <f>IF(Table13410[[#This Row],[Total]]&lt;&gt;"",RANK(Table13410[[#This Row],[Total]],Table13410[Total]),"")</f>
        <v/>
      </c>
      <c r="M23" s="5" t="str">
        <f>IF(Table13410[[#This Row],[Name]]&lt;&gt;"",Table13410[[#This Row],[Name]],"")</f>
        <v/>
      </c>
      <c r="N23">
        <f>SUM(Table13410[[#This Row],[Class]:[Column3]])-Table13410[[#This Row],[Discard]]</f>
        <v>0</v>
      </c>
      <c r="O23" s="5">
        <f>RANK(Table13410[[#This Row],[Total2]],Table13410[Total2])</f>
        <v>15</v>
      </c>
    </row>
    <row r="24" spans="1:15">
      <c r="A24" s="33"/>
      <c r="B24" s="34"/>
      <c r="C24" s="34"/>
      <c r="D24" s="34"/>
      <c r="E24" s="34"/>
      <c r="F24" s="34"/>
      <c r="G24" s="34"/>
      <c r="J24" s="3">
        <f>IF(COUNT(Table13410[[#This Row],[Class]:[Column4]])&gt;1,MIN(Table13410[[#This Row],[Class]:[Column2]]),0)</f>
        <v>0</v>
      </c>
      <c r="K24" s="17" t="str">
        <f>IF(SUM(Table13410[[#This Row],[Class]:[Column4]])-Table13410[[#This Row],[Discard]]+Table13410[[#This Row],[Discard]]/100000&gt;0,SUM(Table13410[[#This Row],[Class]:[Column4]])-Table13410[[#This Row],[Discard]]*0.9999,"")</f>
        <v/>
      </c>
      <c r="L24" s="2" t="str">
        <f>IF(Table13410[[#This Row],[Total]]&lt;&gt;"",RANK(Table13410[[#This Row],[Total]],Table13410[Total]),"")</f>
        <v/>
      </c>
      <c r="M24" s="5" t="str">
        <f>IF(Table13410[[#This Row],[Name]]&lt;&gt;"",Table13410[[#This Row],[Name]],"")</f>
        <v/>
      </c>
      <c r="N24">
        <f>SUM(Table13410[[#This Row],[Class]:[Column3]])-Table13410[[#This Row],[Discard]]</f>
        <v>0</v>
      </c>
      <c r="O24" s="5">
        <f>RANK(Table13410[[#This Row],[Total2]],Table13410[Total2])</f>
        <v>15</v>
      </c>
    </row>
    <row r="25" spans="1:15">
      <c r="A25" s="33"/>
      <c r="B25" s="34"/>
      <c r="C25" s="34"/>
      <c r="D25" s="34"/>
      <c r="E25" s="34"/>
      <c r="F25" s="34"/>
      <c r="G25" s="34"/>
      <c r="J25" s="3">
        <f>IF(COUNT(Table13410[[#This Row],[Class]:[Column4]])&gt;1,MIN(Table13410[[#This Row],[Class]:[Column2]]),0)</f>
        <v>0</v>
      </c>
      <c r="K25" s="17" t="str">
        <f>IF(SUM(Table13410[[#This Row],[Class]:[Column4]])-Table13410[[#This Row],[Discard]]+Table13410[[#This Row],[Discard]]/100000&gt;0,SUM(Table13410[[#This Row],[Class]:[Column4]])-Table13410[[#This Row],[Discard]]*0.9999,"")</f>
        <v/>
      </c>
      <c r="L25" s="2" t="str">
        <f>IF(Table13410[[#This Row],[Total]]&lt;&gt;"",RANK(Table13410[[#This Row],[Total]],Table13410[Total]),"")</f>
        <v/>
      </c>
      <c r="M25" s="5" t="str">
        <f>IF(Table13410[[#This Row],[Name]]&lt;&gt;"",Table13410[[#This Row],[Name]],"")</f>
        <v/>
      </c>
      <c r="N25">
        <f>SUM(Table13410[[#This Row],[Class]:[Column3]])-Table13410[[#This Row],[Discard]]</f>
        <v>0</v>
      </c>
      <c r="O25" s="5">
        <f>RANK(Table13410[[#This Row],[Total2]],Table13410[Total2])</f>
        <v>15</v>
      </c>
    </row>
    <row r="26" spans="1:15">
      <c r="A26" s="33"/>
      <c r="B26" s="34"/>
      <c r="C26" s="34"/>
      <c r="D26" s="34"/>
      <c r="E26" s="34"/>
      <c r="F26" s="34"/>
      <c r="G26" s="34"/>
      <c r="J26" s="3">
        <f>IF(COUNT(Table13410[[#This Row],[Class]:[Column4]])&gt;1,MIN(Table13410[[#This Row],[Class]:[Column2]]),0)</f>
        <v>0</v>
      </c>
      <c r="K26" s="17" t="str">
        <f>IF(SUM(Table13410[[#This Row],[Class]:[Column4]])-Table13410[[#This Row],[Discard]]+Table13410[[#This Row],[Discard]]/100000&gt;0,SUM(Table13410[[#This Row],[Class]:[Column4]])-Table13410[[#This Row],[Discard]]*0.9999,"")</f>
        <v/>
      </c>
      <c r="L26" s="2" t="str">
        <f>IF(Table13410[[#This Row],[Total]]&lt;&gt;"",RANK(Table13410[[#This Row],[Total]],Table13410[Total]),"")</f>
        <v/>
      </c>
      <c r="M26" s="5" t="str">
        <f>IF(Table13410[[#This Row],[Name]]&lt;&gt;"",Table13410[[#This Row],[Name]],"")</f>
        <v/>
      </c>
      <c r="N26">
        <f>SUM(Table13410[[#This Row],[Class]:[Column3]])-Table13410[[#This Row],[Discard]]</f>
        <v>0</v>
      </c>
      <c r="O26" s="5">
        <f>RANK(Table13410[[#This Row],[Total2]],Table13410[Total2])</f>
        <v>15</v>
      </c>
    </row>
    <row r="27" spans="1:15">
      <c r="A27" s="33"/>
      <c r="B27" s="34"/>
      <c r="C27" s="34"/>
      <c r="D27" s="34"/>
      <c r="E27" s="34"/>
      <c r="F27" s="34"/>
      <c r="G27" s="34"/>
      <c r="J27" s="3">
        <f>IF(COUNT(Table13410[[#This Row],[Class]:[Column4]])&gt;1,MIN(Table13410[[#This Row],[Class]:[Column2]]),0)</f>
        <v>0</v>
      </c>
      <c r="K27" s="17" t="str">
        <f>IF(SUM(Table13410[[#This Row],[Class]:[Column4]])-Table13410[[#This Row],[Discard]]+Table13410[[#This Row],[Discard]]/100000&gt;0,SUM(Table13410[[#This Row],[Class]:[Column4]])-Table13410[[#This Row],[Discard]]*0.9999,"")</f>
        <v/>
      </c>
      <c r="L27" s="2" t="str">
        <f>IF(Table13410[[#This Row],[Total]]&lt;&gt;"",RANK(Table13410[[#This Row],[Total]],Table13410[Total]),"")</f>
        <v/>
      </c>
      <c r="M27" s="5" t="str">
        <f>IF(Table13410[[#This Row],[Name]]&lt;&gt;"",Table13410[[#This Row],[Name]],"")</f>
        <v/>
      </c>
      <c r="N27">
        <f>SUM(Table13410[[#This Row],[Class]:[Column3]])-Table13410[[#This Row],[Discard]]</f>
        <v>0</v>
      </c>
      <c r="O27" s="5">
        <f>RANK(Table13410[[#This Row],[Total2]],Table13410[Total2])</f>
        <v>15</v>
      </c>
    </row>
    <row r="28" spans="1:15">
      <c r="A28" s="33"/>
      <c r="B28" s="34"/>
      <c r="C28" s="34"/>
      <c r="D28" s="34"/>
      <c r="E28" s="34"/>
      <c r="F28" s="34"/>
      <c r="G28" s="34"/>
      <c r="J28" s="3">
        <f>IF(COUNT(Table13410[[#This Row],[Class]:[Column4]])&gt;1,MIN(Table13410[[#This Row],[Class]:[Column2]]),0)</f>
        <v>0</v>
      </c>
      <c r="K28" s="17" t="str">
        <f>IF(SUM(Table13410[[#This Row],[Class]:[Column4]])-Table13410[[#This Row],[Discard]]+Table13410[[#This Row],[Discard]]/100000&gt;0,SUM(Table13410[[#This Row],[Class]:[Column4]])-Table13410[[#This Row],[Discard]]*0.9999,"")</f>
        <v/>
      </c>
      <c r="L28" s="2" t="str">
        <f>IF(Table13410[[#This Row],[Total]]&lt;&gt;"",RANK(Table13410[[#This Row],[Total]],Table13410[Total]),"")</f>
        <v/>
      </c>
      <c r="M28" s="5" t="str">
        <f>IF(Table13410[[#This Row],[Name]]&lt;&gt;"",Table13410[[#This Row],[Name]],"")</f>
        <v/>
      </c>
      <c r="N28">
        <f>SUM(Table13410[[#This Row],[Class]:[Column3]])-Table13410[[#This Row],[Discard]]</f>
        <v>0</v>
      </c>
      <c r="O28" s="5">
        <f>RANK(Table13410[[#This Row],[Total2]],Table13410[Total2])</f>
        <v>15</v>
      </c>
    </row>
    <row r="29" spans="1:15">
      <c r="A29" s="33"/>
      <c r="B29" s="34"/>
      <c r="C29" s="34"/>
      <c r="D29" s="34"/>
      <c r="E29" s="34"/>
      <c r="F29" s="34"/>
      <c r="G29" s="34"/>
      <c r="J29" s="3">
        <f>IF(COUNT(Table13410[[#This Row],[Class]:[Column4]])&gt;1,MIN(Table13410[[#This Row],[Class]:[Column2]]),0)</f>
        <v>0</v>
      </c>
      <c r="K29" s="17" t="str">
        <f>IF(SUM(Table13410[[#This Row],[Class]:[Column4]])-Table13410[[#This Row],[Discard]]+Table13410[[#This Row],[Discard]]/100000&gt;0,SUM(Table13410[[#This Row],[Class]:[Column4]])-Table13410[[#This Row],[Discard]]*0.9999,"")</f>
        <v/>
      </c>
      <c r="L29" s="2" t="str">
        <f>IF(Table13410[[#This Row],[Total]]&lt;&gt;"",RANK(Table13410[[#This Row],[Total]],Table13410[Total]),"")</f>
        <v/>
      </c>
      <c r="M29" s="5" t="str">
        <f>IF(Table13410[[#This Row],[Name]]&lt;&gt;"",Table13410[[#This Row],[Name]],"")</f>
        <v/>
      </c>
      <c r="N29">
        <f>SUM(Table13410[[#This Row],[Class]:[Column3]])-Table13410[[#This Row],[Discard]]</f>
        <v>0</v>
      </c>
      <c r="O29" s="5">
        <f>RANK(Table13410[[#This Row],[Total2]],Table13410[Total2])</f>
        <v>15</v>
      </c>
    </row>
    <row r="30" spans="1:15">
      <c r="A30" s="33"/>
      <c r="B30" s="34"/>
      <c r="C30" s="34"/>
      <c r="D30" s="34"/>
      <c r="E30" s="34"/>
      <c r="F30" s="34"/>
      <c r="G30" s="34"/>
      <c r="J30" s="3">
        <f>IF(COUNT(Table13410[[#This Row],[Class]:[Column4]])&gt;1,MIN(Table13410[[#This Row],[Class]:[Column2]]),0)</f>
        <v>0</v>
      </c>
      <c r="K30" s="17" t="str">
        <f>IF(SUM(Table13410[[#This Row],[Class]:[Column4]])-Table13410[[#This Row],[Discard]]+Table13410[[#This Row],[Discard]]/100000&gt;0,SUM(Table13410[[#This Row],[Class]:[Column4]])-Table13410[[#This Row],[Discard]]*0.9999,"")</f>
        <v/>
      </c>
      <c r="L30" s="2" t="str">
        <f>IF(Table13410[[#This Row],[Total]]&lt;&gt;"",RANK(Table13410[[#This Row],[Total]],Table13410[Total]),"")</f>
        <v/>
      </c>
      <c r="M30" s="5" t="str">
        <f>IF(Table13410[[#This Row],[Name]]&lt;&gt;"",Table13410[[#This Row],[Name]],"")</f>
        <v/>
      </c>
      <c r="N30">
        <f>SUM(Table13410[[#This Row],[Class]:[Column3]])-Table13410[[#This Row],[Discard]]</f>
        <v>0</v>
      </c>
      <c r="O30" s="5">
        <f>RANK(Table13410[[#This Row],[Total2]],Table13410[Total2])</f>
        <v>15</v>
      </c>
    </row>
    <row r="31" spans="1:15">
      <c r="A31" s="33"/>
      <c r="B31" s="34"/>
      <c r="C31" s="34"/>
      <c r="D31" s="34"/>
      <c r="E31" s="34"/>
      <c r="F31" s="34"/>
      <c r="G31" s="34"/>
      <c r="J31" s="3">
        <f>IF(COUNT(Table13410[[#This Row],[Class]:[Column4]])&gt;1,MIN(Table13410[[#This Row],[Class]:[Column2]]),0)</f>
        <v>0</v>
      </c>
      <c r="K31" s="17" t="str">
        <f>IF(SUM(Table13410[[#This Row],[Class]:[Column4]])-Table13410[[#This Row],[Discard]]+Table13410[[#This Row],[Discard]]/100000&gt;0,SUM(Table13410[[#This Row],[Class]:[Column4]])-Table13410[[#This Row],[Discard]]*0.9999,"")</f>
        <v/>
      </c>
      <c r="L31" s="2" t="str">
        <f>IF(Table13410[[#This Row],[Total]]&lt;&gt;"",RANK(Table13410[[#This Row],[Total]],Table13410[Total]),"")</f>
        <v/>
      </c>
      <c r="M31" s="5" t="str">
        <f>IF(Table13410[[#This Row],[Name]]&lt;&gt;"",Table13410[[#This Row],[Name]],"")</f>
        <v/>
      </c>
      <c r="N31">
        <f>SUM(Table13410[[#This Row],[Class]:[Column3]])-Table13410[[#This Row],[Discard]]</f>
        <v>0</v>
      </c>
      <c r="O31" s="5">
        <f>RANK(Table13410[[#This Row],[Total2]],Table13410[Total2])</f>
        <v>15</v>
      </c>
    </row>
    <row r="32" spans="1:15">
      <c r="A32" s="33"/>
      <c r="B32" s="34"/>
      <c r="C32" s="34"/>
      <c r="D32" s="34"/>
      <c r="E32" s="34"/>
      <c r="F32" s="34"/>
      <c r="G32" s="34"/>
      <c r="J32" s="3">
        <f>IF(COUNT(Table13410[[#This Row],[Class]:[Column4]])&gt;1,MIN(Table13410[[#This Row],[Class]:[Column2]]),0)</f>
        <v>0</v>
      </c>
      <c r="K32" s="17" t="str">
        <f>IF(SUM(Table13410[[#This Row],[Class]:[Column4]])-Table13410[[#This Row],[Discard]]+Table13410[[#This Row],[Discard]]/100000&gt;0,SUM(Table13410[[#This Row],[Class]:[Column4]])-Table13410[[#This Row],[Discard]]*0.9999,"")</f>
        <v/>
      </c>
      <c r="L32" s="2" t="str">
        <f>IF(Table13410[[#This Row],[Total]]&lt;&gt;"",RANK(Table13410[[#This Row],[Total]],Table13410[Total]),"")</f>
        <v/>
      </c>
      <c r="M32" s="5" t="str">
        <f>IF(Table13410[[#This Row],[Name]]&lt;&gt;"",Table13410[[#This Row],[Name]],"")</f>
        <v/>
      </c>
      <c r="N32">
        <f>SUM(Table13410[[#This Row],[Class]:[Column3]])-Table13410[[#This Row],[Discard]]</f>
        <v>0</v>
      </c>
      <c r="O32" s="5">
        <f>RANK(Table13410[[#This Row],[Total2]],Table13410[Total2])</f>
        <v>15</v>
      </c>
    </row>
    <row r="33" spans="1:15">
      <c r="A33" s="33"/>
      <c r="B33" s="34"/>
      <c r="C33" s="34"/>
      <c r="D33" s="34"/>
      <c r="E33" s="34"/>
      <c r="F33" s="34"/>
      <c r="G33" s="34"/>
      <c r="J33" s="3">
        <f>IF(COUNT(Table13410[[#This Row],[Class]:[Column4]])&gt;1,MIN(Table13410[[#This Row],[Class]:[Column2]]),0)</f>
        <v>0</v>
      </c>
      <c r="K33" s="17" t="str">
        <f>IF(SUM(Table13410[[#This Row],[Class]:[Column4]])-Table13410[[#This Row],[Discard]]+Table13410[[#This Row],[Discard]]/100000&gt;0,SUM(Table13410[[#This Row],[Class]:[Column4]])-Table13410[[#This Row],[Discard]]*0.9999,"")</f>
        <v/>
      </c>
      <c r="L33" s="2" t="str">
        <f>IF(Table13410[[#This Row],[Total]]&lt;&gt;"",RANK(Table13410[[#This Row],[Total]],Table13410[Total]),"")</f>
        <v/>
      </c>
      <c r="M33" s="5" t="str">
        <f>IF(Table13410[[#This Row],[Name]]&lt;&gt;"",Table13410[[#This Row],[Name]],"")</f>
        <v/>
      </c>
      <c r="N33">
        <f>SUM(Table13410[[#This Row],[Class]:[Column3]])-Table13410[[#This Row],[Discard]]</f>
        <v>0</v>
      </c>
      <c r="O33" s="5">
        <f>RANK(Table13410[[#This Row],[Total2]],Table13410[Total2])</f>
        <v>15</v>
      </c>
    </row>
    <row r="34" spans="1:15">
      <c r="A34" s="33"/>
      <c r="B34" s="34"/>
      <c r="C34" s="34"/>
      <c r="D34" s="34"/>
      <c r="E34" s="34"/>
      <c r="F34" s="34"/>
      <c r="G34" s="34"/>
      <c r="J34" s="3">
        <f>IF(COUNT(Table13410[[#This Row],[Class]:[Column4]])&gt;1,MIN(Table13410[[#This Row],[Class]:[Column2]]),0)</f>
        <v>0</v>
      </c>
      <c r="K34" s="17" t="str">
        <f>IF(SUM(Table13410[[#This Row],[Class]:[Column4]])-Table13410[[#This Row],[Discard]]+Table13410[[#This Row],[Discard]]/100000&gt;0,SUM(Table13410[[#This Row],[Class]:[Column4]])-Table13410[[#This Row],[Discard]]*0.9999,"")</f>
        <v/>
      </c>
      <c r="L34" s="2" t="str">
        <f>IF(Table13410[[#This Row],[Total]]&lt;&gt;"",RANK(Table13410[[#This Row],[Total]],Table13410[Total]),"")</f>
        <v/>
      </c>
      <c r="M34" s="5" t="str">
        <f>IF(Table13410[[#This Row],[Name]]&lt;&gt;"",Table13410[[#This Row],[Name]],"")</f>
        <v/>
      </c>
      <c r="N34">
        <f>SUM(Table13410[[#This Row],[Class]:[Column3]])-Table13410[[#This Row],[Discard]]</f>
        <v>0</v>
      </c>
      <c r="O34" s="5">
        <f>RANK(Table13410[[#This Row],[Total2]],Table13410[Total2])</f>
        <v>15</v>
      </c>
    </row>
    <row r="35" spans="1:15">
      <c r="A35" s="33"/>
      <c r="B35" s="34"/>
      <c r="C35" s="34"/>
      <c r="D35" s="34"/>
      <c r="E35" s="34"/>
      <c r="F35" s="34"/>
      <c r="G35" s="34"/>
      <c r="J35" s="3">
        <f>IF(COUNT(Table13410[[#This Row],[Class]:[Column4]])&gt;1,MIN(Table13410[[#This Row],[Class]:[Column2]]),0)</f>
        <v>0</v>
      </c>
      <c r="K35" s="17" t="str">
        <f>IF(SUM(Table13410[[#This Row],[Class]:[Column4]])-Table13410[[#This Row],[Discard]]+Table13410[[#This Row],[Discard]]/100000&gt;0,SUM(Table13410[[#This Row],[Class]:[Column4]])-Table13410[[#This Row],[Discard]]*0.9999,"")</f>
        <v/>
      </c>
      <c r="L35" s="2" t="str">
        <f>IF(Table13410[[#This Row],[Total]]&lt;&gt;"",RANK(Table13410[[#This Row],[Total]],Table13410[Total]),"")</f>
        <v/>
      </c>
      <c r="M35" s="5" t="str">
        <f>IF(Table13410[[#This Row],[Name]]&lt;&gt;"",Table13410[[#This Row],[Name]],"")</f>
        <v/>
      </c>
      <c r="N35">
        <f>SUM(Table13410[[#This Row],[Class]:[Column3]])-Table13410[[#This Row],[Discard]]</f>
        <v>0</v>
      </c>
      <c r="O35" s="5">
        <f>RANK(Table13410[[#This Row],[Total2]],Table13410[Total2])</f>
        <v>15</v>
      </c>
    </row>
    <row r="36" spans="1:15">
      <c r="A36" s="35"/>
      <c r="B36" s="36"/>
      <c r="C36" s="36"/>
      <c r="D36" s="36"/>
      <c r="E36" s="36"/>
      <c r="F36" s="36"/>
      <c r="G36" s="36"/>
      <c r="H36" s="10"/>
      <c r="I36" s="10"/>
      <c r="J36" s="3">
        <f>IF(COUNT(Table13410[[#This Row],[Class]:[Column4]])&gt;1,MIN(Table13410[[#This Row],[Class]:[Column2]]),0)</f>
        <v>0</v>
      </c>
      <c r="K36" s="17" t="str">
        <f>IF(SUM(Table13410[[#This Row],[Class]:[Column4]])-Table13410[[#This Row],[Discard]]+Table13410[[#This Row],[Discard]]/100000&gt;0,SUM(Table13410[[#This Row],[Class]:[Column4]])-Table13410[[#This Row],[Discard]]*0.9999,"")</f>
        <v/>
      </c>
      <c r="L36" s="2" t="str">
        <f>IF(Table13410[[#This Row],[Total]]&lt;&gt;"",RANK(Table13410[[#This Row],[Total]],Table13410[Total]),"")</f>
        <v/>
      </c>
      <c r="M36" s="5" t="str">
        <f>IF(Table13410[[#This Row],[Name]]&lt;&gt;"",Table13410[[#This Row],[Name]],"")</f>
        <v/>
      </c>
      <c r="N36">
        <f>SUM(Table13410[[#This Row],[Class]:[Column3]])-Table13410[[#This Row],[Discard]]</f>
        <v>0</v>
      </c>
      <c r="O36" s="5">
        <f>RANK(Table13410[[#This Row],[Total2]],Table13410[Total2])</f>
        <v>15</v>
      </c>
    </row>
    <row r="37" spans="1:15">
      <c r="A37" s="33"/>
      <c r="B37" s="34"/>
      <c r="C37" s="34"/>
      <c r="D37" s="34"/>
      <c r="E37" s="34"/>
      <c r="F37" s="34"/>
      <c r="G37" s="34"/>
      <c r="J37" s="3">
        <f>IF(COUNT(Table13410[[#This Row],[Class]:[Column4]])&gt;1,MIN(Table13410[[#This Row],[Class]:[Column2]]),0)</f>
        <v>0</v>
      </c>
      <c r="K37" s="17" t="str">
        <f>IF(SUM(Table13410[[#This Row],[Class]:[Column4]])-Table13410[[#This Row],[Discard]]+Table13410[[#This Row],[Discard]]/100000&gt;0,SUM(Table13410[[#This Row],[Class]:[Column4]])-Table13410[[#This Row],[Discard]]*0.9999,"")</f>
        <v/>
      </c>
      <c r="L37" s="2" t="str">
        <f>IF(Table13410[[#This Row],[Total]]&lt;&gt;"",RANK(Table13410[[#This Row],[Total]],Table13410[Total]),"")</f>
        <v/>
      </c>
      <c r="M37" s="5" t="str">
        <f>IF(Table13410[[#This Row],[Name]]&lt;&gt;"",Table13410[[#This Row],[Name]],"")</f>
        <v/>
      </c>
      <c r="N37">
        <f>SUM(Table13410[[#This Row],[Class]:[Column3]])-Table13410[[#This Row],[Discard]]</f>
        <v>0</v>
      </c>
      <c r="O37" s="5">
        <f>RANK(Table13410[[#This Row],[Total2]],Table13410[Total2])</f>
        <v>15</v>
      </c>
    </row>
    <row r="38" spans="1:15">
      <c r="A38" s="33"/>
      <c r="B38" s="34"/>
      <c r="C38" s="34"/>
      <c r="D38" s="34"/>
      <c r="E38" s="34"/>
      <c r="F38" s="34"/>
      <c r="G38" s="34"/>
      <c r="J38" s="3">
        <f>IF(COUNT(Table13410[[#This Row],[Class]:[Column4]])&gt;1,MIN(Table13410[[#This Row],[Class]:[Column2]]),0)</f>
        <v>0</v>
      </c>
      <c r="K38" s="17" t="str">
        <f>IF(SUM(Table13410[[#This Row],[Class]:[Column4]])-Table13410[[#This Row],[Discard]]+Table13410[[#This Row],[Discard]]/100000&gt;0,SUM(Table13410[[#This Row],[Class]:[Column4]])-Table13410[[#This Row],[Discard]]*0.9999,"")</f>
        <v/>
      </c>
      <c r="L38" s="2" t="str">
        <f>IF(Table13410[[#This Row],[Total]]&lt;&gt;"",RANK(Table13410[[#This Row],[Total]],Table13410[Total]),"")</f>
        <v/>
      </c>
      <c r="M38" s="5" t="str">
        <f>IF(Table13410[[#This Row],[Name]]&lt;&gt;"",Table13410[[#This Row],[Name]],"")</f>
        <v/>
      </c>
      <c r="N38">
        <f>SUM(Table13410[[#This Row],[Class]:[Column3]])-Table13410[[#This Row],[Discard]]</f>
        <v>0</v>
      </c>
      <c r="O38" s="5">
        <f>RANK(Table13410[[#This Row],[Total2]],Table13410[Total2])</f>
        <v>15</v>
      </c>
    </row>
    <row r="39" spans="1:15">
      <c r="A39" s="33"/>
      <c r="B39" s="34"/>
      <c r="C39" s="34"/>
      <c r="D39" s="34"/>
      <c r="E39" s="34"/>
      <c r="F39" s="34"/>
      <c r="G39" s="34"/>
      <c r="J39" s="3">
        <f>IF(COUNT(Table13410[[#This Row],[Class]:[Column4]])&gt;1,MIN(Table13410[[#This Row],[Class]:[Column2]]),0)</f>
        <v>0</v>
      </c>
      <c r="K39" s="17" t="str">
        <f>IF(SUM(Table13410[[#This Row],[Class]:[Column4]])-Table13410[[#This Row],[Discard]]+Table13410[[#This Row],[Discard]]/100000&gt;0,SUM(Table13410[[#This Row],[Class]:[Column4]])-Table13410[[#This Row],[Discard]]*0.9999,"")</f>
        <v/>
      </c>
      <c r="L39" s="2" t="str">
        <f>IF(Table13410[[#This Row],[Total]]&lt;&gt;"",RANK(Table13410[[#This Row],[Total]],Table13410[Total]),"")</f>
        <v/>
      </c>
      <c r="M39" s="5" t="str">
        <f>IF(Table13410[[#This Row],[Name]]&lt;&gt;"",Table13410[[#This Row],[Name]],"")</f>
        <v/>
      </c>
      <c r="N39">
        <f>SUM(Table13410[[#This Row],[Class]:[Column3]])-Table13410[[#This Row],[Discard]]</f>
        <v>0</v>
      </c>
      <c r="O39" s="5">
        <f>RANK(Table13410[[#This Row],[Total2]],Table13410[Total2])</f>
        <v>15</v>
      </c>
    </row>
    <row r="40" spans="1:15">
      <c r="A40" s="33"/>
      <c r="B40" s="34"/>
      <c r="C40" s="34"/>
      <c r="D40" s="34"/>
      <c r="E40" s="34"/>
      <c r="F40" s="34"/>
      <c r="G40" s="34"/>
      <c r="J40" s="3">
        <f>IF(COUNT(Table13410[[#This Row],[Class]:[Column4]])&gt;1,MIN(Table13410[[#This Row],[Class]:[Column2]]),0)</f>
        <v>0</v>
      </c>
      <c r="K40" s="17" t="str">
        <f>IF(SUM(Table13410[[#This Row],[Class]:[Column4]])-Table13410[[#This Row],[Discard]]+Table13410[[#This Row],[Discard]]/100000&gt;0,SUM(Table13410[[#This Row],[Class]:[Column4]])-Table13410[[#This Row],[Discard]]*0.9999,"")</f>
        <v/>
      </c>
      <c r="L40" s="2" t="str">
        <f>IF(Table13410[[#This Row],[Total]]&lt;&gt;"",RANK(Table13410[[#This Row],[Total]],Table13410[Total]),"")</f>
        <v/>
      </c>
      <c r="M40" s="5" t="str">
        <f>IF(Table13410[[#This Row],[Name]]&lt;&gt;"",Table13410[[#This Row],[Name]],"")</f>
        <v/>
      </c>
      <c r="N40">
        <f>SUM(Table13410[[#This Row],[Class]:[Column3]])-Table13410[[#This Row],[Discard]]</f>
        <v>0</v>
      </c>
      <c r="O40" s="5">
        <f>RANK(Table13410[[#This Row],[Total2]],Table13410[Total2])</f>
        <v>15</v>
      </c>
    </row>
    <row r="41" spans="1:15">
      <c r="A41" s="33"/>
      <c r="B41" s="34"/>
      <c r="C41" s="34"/>
      <c r="D41" s="34"/>
      <c r="E41" s="34"/>
      <c r="F41" s="34"/>
      <c r="G41" s="34"/>
      <c r="J41" s="3">
        <f>IF(COUNT(Table13410[[#This Row],[Class]:[Column4]])&gt;1,MIN(Table13410[[#This Row],[Class]:[Column2]]),0)</f>
        <v>0</v>
      </c>
      <c r="K41" s="17" t="str">
        <f>IF(SUM(Table13410[[#This Row],[Class]:[Column4]])-Table13410[[#This Row],[Discard]]+Table13410[[#This Row],[Discard]]/100000&gt;0,SUM(Table13410[[#This Row],[Class]:[Column4]])-Table13410[[#This Row],[Discard]]*0.9999,"")</f>
        <v/>
      </c>
      <c r="L41" s="2" t="str">
        <f>IF(Table13410[[#This Row],[Total]]&lt;&gt;"",RANK(Table13410[[#This Row],[Total]],Table13410[Total]),"")</f>
        <v/>
      </c>
      <c r="M41" s="5" t="str">
        <f>IF(Table13410[[#This Row],[Name]]&lt;&gt;"",Table13410[[#This Row],[Name]],"")</f>
        <v/>
      </c>
      <c r="N41">
        <f>SUM(Table13410[[#This Row],[Class]:[Column3]])-Table13410[[#This Row],[Discard]]</f>
        <v>0</v>
      </c>
      <c r="O41" s="5">
        <f>RANK(Table13410[[#This Row],[Total2]],Table13410[Total2])</f>
        <v>15</v>
      </c>
    </row>
    <row r="42" spans="1:15">
      <c r="A42" s="33"/>
      <c r="B42" s="34"/>
      <c r="C42" s="34"/>
      <c r="D42" s="34"/>
      <c r="E42" s="34"/>
      <c r="F42" s="34"/>
      <c r="G42" s="34"/>
      <c r="J42" s="3">
        <f>IF(COUNT(Table13410[[#This Row],[Class]:[Column4]])&gt;1,MIN(Table13410[[#This Row],[Class]:[Column2]]),0)</f>
        <v>0</v>
      </c>
      <c r="K42" s="17" t="str">
        <f>IF(SUM(Table13410[[#This Row],[Class]:[Column4]])-Table13410[[#This Row],[Discard]]+Table13410[[#This Row],[Discard]]/100000&gt;0,SUM(Table13410[[#This Row],[Class]:[Column4]])-Table13410[[#This Row],[Discard]]*0.9999,"")</f>
        <v/>
      </c>
      <c r="L42" s="2" t="str">
        <f>IF(Table13410[[#This Row],[Total]]&lt;&gt;"",RANK(Table13410[[#This Row],[Total]],Table13410[Total]),"")</f>
        <v/>
      </c>
      <c r="M42" s="5" t="str">
        <f>IF(Table13410[[#This Row],[Name]]&lt;&gt;"",Table13410[[#This Row],[Name]],"")</f>
        <v/>
      </c>
      <c r="N42">
        <f>SUM(Table13410[[#This Row],[Class]:[Column3]])-Table13410[[#This Row],[Discard]]</f>
        <v>0</v>
      </c>
      <c r="O42" s="5">
        <f>RANK(Table13410[[#This Row],[Total2]],Table13410[Total2])</f>
        <v>15</v>
      </c>
    </row>
    <row r="43" spans="1:15">
      <c r="A43" s="33"/>
      <c r="B43" s="34"/>
      <c r="C43" s="34"/>
      <c r="D43" s="34"/>
      <c r="E43" s="34"/>
      <c r="F43" s="34"/>
      <c r="G43" s="34"/>
      <c r="J43" s="3">
        <f>IF(COUNT(Table13410[[#This Row],[Class]:[Column4]])&gt;1,MIN(Table13410[[#This Row],[Class]:[Column2]]),0)</f>
        <v>0</v>
      </c>
      <c r="K43" s="17" t="str">
        <f>IF(SUM(Table13410[[#This Row],[Class]:[Column4]])-Table13410[[#This Row],[Discard]]+Table13410[[#This Row],[Discard]]/100000&gt;0,SUM(Table13410[[#This Row],[Class]:[Column4]])-Table13410[[#This Row],[Discard]]*0.9999,"")</f>
        <v/>
      </c>
      <c r="L43" s="2" t="str">
        <f>IF(Table13410[[#This Row],[Total]]&lt;&gt;"",RANK(Table13410[[#This Row],[Total]],Table13410[Total]),"")</f>
        <v/>
      </c>
      <c r="M43" s="5" t="str">
        <f>IF(Table13410[[#This Row],[Name]]&lt;&gt;"",Table13410[[#This Row],[Name]],"")</f>
        <v/>
      </c>
      <c r="N43">
        <f>SUM(Table13410[[#This Row],[Class]:[Column3]])-Table13410[[#This Row],[Discard]]</f>
        <v>0</v>
      </c>
      <c r="O43" s="5">
        <f>RANK(Table13410[[#This Row],[Total2]],Table13410[Total2])</f>
        <v>15</v>
      </c>
    </row>
    <row r="44" spans="1:15">
      <c r="A44" s="33"/>
      <c r="B44" s="34"/>
      <c r="C44" s="34"/>
      <c r="D44" s="34"/>
      <c r="E44" s="34"/>
      <c r="F44" s="34"/>
      <c r="G44" s="34"/>
      <c r="J44" s="3">
        <f>IF(COUNT(Table13410[[#This Row],[Class]:[Column4]])&gt;1,MIN(Table13410[[#This Row],[Class]:[Column2]]),0)</f>
        <v>0</v>
      </c>
      <c r="K44" s="17" t="str">
        <f>IF(SUM(Table13410[[#This Row],[Class]:[Column4]])-Table13410[[#This Row],[Discard]]+Table13410[[#This Row],[Discard]]/100000&gt;0,SUM(Table13410[[#This Row],[Class]:[Column4]])-Table13410[[#This Row],[Discard]]*0.9999,"")</f>
        <v/>
      </c>
      <c r="L44" s="2" t="str">
        <f>IF(Table13410[[#This Row],[Total]]&lt;&gt;"",RANK(Table13410[[#This Row],[Total]],Table13410[Total]),"")</f>
        <v/>
      </c>
      <c r="M44" s="5" t="str">
        <f>IF(Table13410[[#This Row],[Name]]&lt;&gt;"",Table13410[[#This Row],[Name]],"")</f>
        <v/>
      </c>
      <c r="N44">
        <f>SUM(Table13410[[#This Row],[Class]:[Column3]])-Table13410[[#This Row],[Discard]]</f>
        <v>0</v>
      </c>
      <c r="O44" s="5">
        <f>RANK(Table13410[[#This Row],[Total2]],Table13410[Total2])</f>
        <v>15</v>
      </c>
    </row>
    <row r="45" spans="1:15">
      <c r="A45" s="33"/>
      <c r="B45" s="34"/>
      <c r="C45" s="34"/>
      <c r="D45" s="34"/>
      <c r="E45" s="34"/>
      <c r="F45" s="34"/>
      <c r="G45" s="34"/>
      <c r="J45" s="3">
        <f>IF(COUNT(Table13410[[#This Row],[Class]:[Column4]])&gt;1,MIN(Table13410[[#This Row],[Class]:[Column2]]),0)</f>
        <v>0</v>
      </c>
      <c r="K45" s="17" t="str">
        <f>IF(SUM(Table13410[[#This Row],[Class]:[Column4]])-Table13410[[#This Row],[Discard]]+Table13410[[#This Row],[Discard]]/100000&gt;0,SUM(Table13410[[#This Row],[Class]:[Column4]])-Table13410[[#This Row],[Discard]]*0.9999,"")</f>
        <v/>
      </c>
      <c r="L45" s="2" t="str">
        <f>IF(Table13410[[#This Row],[Total]]&lt;&gt;"",RANK(Table13410[[#This Row],[Total]],Table13410[Total]),"")</f>
        <v/>
      </c>
      <c r="M45" s="5" t="str">
        <f>IF(Table13410[[#This Row],[Name]]&lt;&gt;"",Table13410[[#This Row],[Name]],"")</f>
        <v/>
      </c>
      <c r="N45">
        <f>SUM(Table13410[[#This Row],[Class]:[Column3]])-Table13410[[#This Row],[Discard]]</f>
        <v>0</v>
      </c>
      <c r="O45" s="5">
        <f>RANK(Table13410[[#This Row],[Total2]],Table13410[Total2])</f>
        <v>15</v>
      </c>
    </row>
    <row r="46" spans="1:15">
      <c r="A46" s="33"/>
      <c r="B46" s="34"/>
      <c r="C46" s="34"/>
      <c r="D46" s="34"/>
      <c r="E46" s="34"/>
      <c r="F46" s="34"/>
      <c r="G46" s="34"/>
      <c r="J46" s="3">
        <f>IF(COUNT(Table13410[[#This Row],[Class]:[Column4]])&gt;1,MIN(Table13410[[#This Row],[Class]:[Column2]]),0)</f>
        <v>0</v>
      </c>
      <c r="K46" s="17" t="str">
        <f>IF(SUM(Table13410[[#This Row],[Class]:[Column4]])-Table13410[[#This Row],[Discard]]+Table13410[[#This Row],[Discard]]/100000&gt;0,SUM(Table13410[[#This Row],[Class]:[Column4]])-Table13410[[#This Row],[Discard]]*0.9999,"")</f>
        <v/>
      </c>
      <c r="L46" s="2" t="str">
        <f>IF(Table13410[[#This Row],[Total]]&lt;&gt;"",RANK(Table13410[[#This Row],[Total]],Table13410[Total]),"")</f>
        <v/>
      </c>
      <c r="M46" s="5" t="str">
        <f>IF(Table13410[[#This Row],[Name]]&lt;&gt;"",Table13410[[#This Row],[Name]],"")</f>
        <v/>
      </c>
      <c r="N46">
        <f>SUM(Table13410[[#This Row],[Class]:[Column3]])-Table13410[[#This Row],[Discard]]</f>
        <v>0</v>
      </c>
      <c r="O46" s="5">
        <f>RANK(Table13410[[#This Row],[Total2]],Table13410[Total2])</f>
        <v>15</v>
      </c>
    </row>
    <row r="47" spans="1:15">
      <c r="A47" s="33"/>
      <c r="B47" s="34"/>
      <c r="C47" s="34"/>
      <c r="D47" s="34"/>
      <c r="E47" s="34"/>
      <c r="F47" s="34"/>
      <c r="G47" s="34"/>
      <c r="J47" s="3">
        <f>IF(COUNT(Table13410[[#This Row],[Class]:[Column4]])&gt;1,MIN(Table13410[[#This Row],[Class]:[Column2]]),0)</f>
        <v>0</v>
      </c>
      <c r="K47" s="17" t="str">
        <f>IF(SUM(Table13410[[#This Row],[Class]:[Column4]])-Table13410[[#This Row],[Discard]]+Table13410[[#This Row],[Discard]]/100000&gt;0,SUM(Table13410[[#This Row],[Class]:[Column4]])-Table13410[[#This Row],[Discard]]*0.9999,"")</f>
        <v/>
      </c>
      <c r="L47" s="2" t="str">
        <f>IF(Table13410[[#This Row],[Total]]&lt;&gt;"",RANK(Table13410[[#This Row],[Total]],Table13410[Total]),"")</f>
        <v/>
      </c>
      <c r="M47" s="5" t="str">
        <f>IF(Table13410[[#This Row],[Name]]&lt;&gt;"",Table13410[[#This Row],[Name]],"")</f>
        <v/>
      </c>
      <c r="N47">
        <f>SUM(Table13410[[#This Row],[Class]:[Column3]])-Table13410[[#This Row],[Discard]]</f>
        <v>0</v>
      </c>
      <c r="O47" s="5">
        <f>RANK(Table13410[[#This Row],[Total2]],Table13410[Total2])</f>
        <v>15</v>
      </c>
    </row>
    <row r="48" spans="1:15">
      <c r="A48" s="33"/>
      <c r="B48" s="34"/>
      <c r="C48" s="34"/>
      <c r="D48" s="34"/>
      <c r="E48" s="34"/>
      <c r="F48" s="34"/>
      <c r="G48" s="34"/>
      <c r="J48" s="3">
        <f>IF(COUNT(Table13410[[#This Row],[Class]:[Column4]])&gt;1,MIN(Table13410[[#This Row],[Class]:[Column2]]),0)</f>
        <v>0</v>
      </c>
      <c r="K48" s="17" t="str">
        <f>IF(SUM(Table13410[[#This Row],[Class]:[Column4]])-Table13410[[#This Row],[Discard]]+Table13410[[#This Row],[Discard]]/100000&gt;0,SUM(Table13410[[#This Row],[Class]:[Column4]])-Table13410[[#This Row],[Discard]]*0.9999,"")</f>
        <v/>
      </c>
      <c r="L48" s="2" t="str">
        <f>IF(Table13410[[#This Row],[Total]]&lt;&gt;"",RANK(Table13410[[#This Row],[Total]],Table13410[Total]),"")</f>
        <v/>
      </c>
      <c r="M48" s="5" t="str">
        <f>IF(Table13410[[#This Row],[Name]]&lt;&gt;"",Table13410[[#This Row],[Name]],"")</f>
        <v/>
      </c>
      <c r="N48">
        <f>SUM(Table13410[[#This Row],[Class]:[Column3]])-Table13410[[#This Row],[Discard]]</f>
        <v>0</v>
      </c>
      <c r="O48" s="5">
        <f>RANK(Table13410[[#This Row],[Total2]],Table13410[Total2])</f>
        <v>15</v>
      </c>
    </row>
    <row r="49" spans="1:15">
      <c r="A49" s="33"/>
      <c r="B49" s="34"/>
      <c r="C49" s="34"/>
      <c r="D49" s="34"/>
      <c r="E49" s="34"/>
      <c r="F49" s="34"/>
      <c r="G49" s="34"/>
      <c r="J49" s="3">
        <f>IF(COUNT(Table13410[[#This Row],[Class]:[Column4]])&gt;1,MIN(Table13410[[#This Row],[Class]:[Column2]]),0)</f>
        <v>0</v>
      </c>
      <c r="K49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49" s="2" t="str">
        <f>IF(Table13410[[#This Row],[Total]]&lt;&gt;"",RANK(Table13410[[#This Row],[Total]],Table13410[Total]),"")</f>
        <v/>
      </c>
      <c r="M49" s="5" t="str">
        <f>IF(Table13410[[#This Row],[Name]]&lt;&gt;"",Table13410[[#This Row],[Name]],"")</f>
        <v/>
      </c>
      <c r="N49">
        <f>SUM(Table13410[[#This Row],[Class]:[Column3]])-Table13410[[#This Row],[Discard]]</f>
        <v>0</v>
      </c>
      <c r="O49" s="5">
        <f>RANK(Table13410[[#This Row],[Total2]],Table13410[Total2])</f>
        <v>15</v>
      </c>
    </row>
    <row r="50" spans="1:15">
      <c r="A50" s="33"/>
      <c r="B50" s="34"/>
      <c r="C50" s="34"/>
      <c r="D50" s="34"/>
      <c r="E50" s="34"/>
      <c r="F50" s="34"/>
      <c r="G50" s="34"/>
      <c r="J50" s="3">
        <f>IF(COUNT(Table13410[[#This Row],[Class]:[Column4]])&gt;1,MIN(Table13410[[#This Row],[Class]:[Column2]]),0)</f>
        <v>0</v>
      </c>
      <c r="K50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50" s="2" t="str">
        <f>IF(Table13410[[#This Row],[Total]]&lt;&gt;"",RANK(Table13410[[#This Row],[Total]],Table13410[Total]),"")</f>
        <v/>
      </c>
      <c r="M50" s="5" t="str">
        <f>IF(Table13410[[#This Row],[Name]]&lt;&gt;"",Table13410[[#This Row],[Name]],"")</f>
        <v/>
      </c>
      <c r="N50">
        <f>SUM(Table13410[[#This Row],[Class]:[Column3]])-Table13410[[#This Row],[Discard]]</f>
        <v>0</v>
      </c>
      <c r="O50" s="5">
        <f>RANK(Table13410[[#This Row],[Total2]],Table13410[Total2])</f>
        <v>15</v>
      </c>
    </row>
    <row r="51" spans="1:15">
      <c r="A51" s="33"/>
      <c r="B51" s="34"/>
      <c r="C51" s="34"/>
      <c r="D51" s="34"/>
      <c r="E51" s="34"/>
      <c r="F51" s="34"/>
      <c r="G51" s="34"/>
      <c r="J51" s="3">
        <f>IF(COUNT(Table13410[[#This Row],[Class]:[Column4]])&gt;1,MIN(Table13410[[#This Row],[Class]:[Column2]]),0)</f>
        <v>0</v>
      </c>
      <c r="K51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51" s="2" t="str">
        <f>IF(Table13410[[#This Row],[Total]]&lt;&gt;"",RANK(Table13410[[#This Row],[Total]],Table13410[Total]),"")</f>
        <v/>
      </c>
      <c r="M51" s="5" t="str">
        <f>IF(Table13410[[#This Row],[Name]]&lt;&gt;"",Table13410[[#This Row],[Name]],"")</f>
        <v/>
      </c>
      <c r="N51">
        <f>SUM(Table13410[[#This Row],[Class]:[Column3]])-Table13410[[#This Row],[Discard]]</f>
        <v>0</v>
      </c>
      <c r="O51" s="5">
        <f>RANK(Table13410[[#This Row],[Total2]],Table13410[Total2])</f>
        <v>15</v>
      </c>
    </row>
    <row r="52" spans="1:15">
      <c r="A52" s="33"/>
      <c r="B52" s="34"/>
      <c r="C52" s="34"/>
      <c r="D52" s="34"/>
      <c r="E52" s="34"/>
      <c r="F52" s="34"/>
      <c r="G52" s="34"/>
      <c r="J52" s="3">
        <f>IF(COUNT(Table13410[[#This Row],[Class]:[Column4]])&gt;1,MIN(Table13410[[#This Row],[Class]:[Column2]]),0)</f>
        <v>0</v>
      </c>
      <c r="K52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52" s="2" t="str">
        <f>IF(Table13410[[#This Row],[Total]]&lt;&gt;"",RANK(Table13410[[#This Row],[Total]],Table13410[Total]),"")</f>
        <v/>
      </c>
      <c r="M52" s="5" t="str">
        <f>IF(Table13410[[#This Row],[Name]]&lt;&gt;"",Table13410[[#This Row],[Name]],"")</f>
        <v/>
      </c>
      <c r="N52">
        <f>SUM(Table13410[[#This Row],[Class]:[Column3]])-Table13410[[#This Row],[Discard]]</f>
        <v>0</v>
      </c>
      <c r="O52" s="5">
        <f>RANK(Table13410[[#This Row],[Total2]],Table13410[Total2])</f>
        <v>15</v>
      </c>
    </row>
    <row r="53" spans="1:15">
      <c r="A53" s="33"/>
      <c r="B53" s="34"/>
      <c r="C53" s="34"/>
      <c r="D53" s="34"/>
      <c r="E53" s="34"/>
      <c r="F53" s="34"/>
      <c r="G53" s="34"/>
      <c r="J53" s="3">
        <f>IF(COUNT(Table13410[[#This Row],[Class]:[Column4]])&gt;1,MIN(Table13410[[#This Row],[Class]:[Column2]]),0)</f>
        <v>0</v>
      </c>
      <c r="K53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53" s="2" t="str">
        <f>IF(Table13410[[#This Row],[Total]]&lt;&gt;"",RANK(Table13410[[#This Row],[Total]],Table13410[Total]),"")</f>
        <v/>
      </c>
      <c r="M53" s="5" t="str">
        <f>IF(Table13410[[#This Row],[Name]]&lt;&gt;"",Table13410[[#This Row],[Name]],"")</f>
        <v/>
      </c>
      <c r="N53">
        <f>SUM(Table13410[[#This Row],[Class]:[Column3]])-Table13410[[#This Row],[Discard]]</f>
        <v>0</v>
      </c>
      <c r="O53" s="5">
        <f>RANK(Table13410[[#This Row],[Total2]],Table13410[Total2])</f>
        <v>15</v>
      </c>
    </row>
    <row r="54" spans="1:15">
      <c r="A54" s="33"/>
      <c r="B54" s="34"/>
      <c r="C54" s="34"/>
      <c r="D54" s="34"/>
      <c r="E54" s="34"/>
      <c r="F54" s="34"/>
      <c r="G54" s="34"/>
      <c r="J54" s="3">
        <f>IF(COUNT(Table13410[[#This Row],[Class]:[Column4]])&gt;1,MIN(Table13410[[#This Row],[Class]:[Column2]]),0)</f>
        <v>0</v>
      </c>
      <c r="K54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54" s="2" t="str">
        <f>IF(Table13410[[#This Row],[Total]]&lt;&gt;"",RANK(Table13410[[#This Row],[Total]],Table13410[Total]),"")</f>
        <v/>
      </c>
      <c r="M54" s="5" t="str">
        <f>IF(Table13410[[#This Row],[Name]]&lt;&gt;"",Table13410[[#This Row],[Name]],"")</f>
        <v/>
      </c>
      <c r="N54">
        <f>SUM(Table13410[[#This Row],[Class]:[Column3]])-Table13410[[#This Row],[Discard]]</f>
        <v>0</v>
      </c>
      <c r="O54" s="5">
        <f>RANK(Table13410[[#This Row],[Total2]],Table13410[Total2])</f>
        <v>15</v>
      </c>
    </row>
    <row r="55" spans="1:15">
      <c r="A55" s="33"/>
      <c r="B55" s="34"/>
      <c r="C55" s="34"/>
      <c r="D55" s="34"/>
      <c r="E55" s="34"/>
      <c r="F55" s="34"/>
      <c r="G55" s="34"/>
      <c r="J55" s="3">
        <f>IF(COUNT(Table13410[[#This Row],[Class]:[Column4]])&gt;1,MIN(Table13410[[#This Row],[Class]:[Column2]]),0)</f>
        <v>0</v>
      </c>
      <c r="K55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55" s="2" t="str">
        <f>IF(Table13410[[#This Row],[Total]]&lt;&gt;"",RANK(Table13410[[#This Row],[Total]],Table13410[Total]),"")</f>
        <v/>
      </c>
      <c r="M55" s="5" t="str">
        <f>IF(Table13410[[#This Row],[Name]]&lt;&gt;"",Table13410[[#This Row],[Name]],"")</f>
        <v/>
      </c>
      <c r="N55">
        <f>SUM(Table13410[[#This Row],[Class]:[Column3]])-Table13410[[#This Row],[Discard]]</f>
        <v>0</v>
      </c>
      <c r="O55" s="5">
        <f>RANK(Table13410[[#This Row],[Total2]],Table13410[Total2])</f>
        <v>15</v>
      </c>
    </row>
    <row r="56" spans="1:15">
      <c r="A56" s="33"/>
      <c r="B56" s="34"/>
      <c r="C56" s="34"/>
      <c r="D56" s="34"/>
      <c r="E56" s="34"/>
      <c r="F56" s="34"/>
      <c r="G56" s="34"/>
      <c r="J56" s="3">
        <f>IF(COUNT(Table13410[[#This Row],[Class]:[Column4]])&gt;1,MIN(Table13410[[#This Row],[Class]:[Column2]]),0)</f>
        <v>0</v>
      </c>
      <c r="K56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56" s="2" t="str">
        <f>IF(Table13410[[#This Row],[Total]]&lt;&gt;"",RANK(Table13410[[#This Row],[Total]],Table13410[Total]),"")</f>
        <v/>
      </c>
      <c r="M56" s="5" t="str">
        <f>IF(Table13410[[#This Row],[Name]]&lt;&gt;"",Table13410[[#This Row],[Name]],"")</f>
        <v/>
      </c>
      <c r="N56">
        <f>SUM(Table13410[[#This Row],[Class]:[Column3]])-Table13410[[#This Row],[Discard]]</f>
        <v>0</v>
      </c>
      <c r="O56" s="5">
        <f>RANK(Table13410[[#This Row],[Total2]],Table13410[Total2])</f>
        <v>15</v>
      </c>
    </row>
    <row r="57" spans="1:15">
      <c r="A57" s="33"/>
      <c r="B57" s="34"/>
      <c r="C57" s="34"/>
      <c r="D57" s="34"/>
      <c r="E57" s="34"/>
      <c r="F57" s="34"/>
      <c r="G57" s="34"/>
      <c r="J57" s="3">
        <f>IF(COUNT(Table13410[[#This Row],[Class]:[Column4]])&gt;1,MIN(Table13410[[#This Row],[Class]:[Column2]]),0)</f>
        <v>0</v>
      </c>
      <c r="K57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57" s="2" t="str">
        <f>IF(Table13410[[#This Row],[Total]]&lt;&gt;"",RANK(Table13410[[#This Row],[Total]],Table13410[Total]),"")</f>
        <v/>
      </c>
      <c r="M57" s="5" t="str">
        <f>IF(Table13410[[#This Row],[Name]]&lt;&gt;"",Table13410[[#This Row],[Name]],"")</f>
        <v/>
      </c>
      <c r="N57">
        <f>SUM(Table13410[[#This Row],[Class]:[Column3]])-Table13410[[#This Row],[Discard]]</f>
        <v>0</v>
      </c>
      <c r="O57" s="5">
        <f>RANK(Table13410[[#This Row],[Total2]],Table13410[Total2])</f>
        <v>15</v>
      </c>
    </row>
    <row r="58" spans="1:15">
      <c r="A58" s="33"/>
      <c r="B58" s="34"/>
      <c r="C58" s="34"/>
      <c r="D58" s="34"/>
      <c r="E58" s="34"/>
      <c r="F58" s="34"/>
      <c r="G58" s="34"/>
      <c r="J58" s="3">
        <f>IF(COUNT(Table13410[[#This Row],[Class]:[Column4]])&gt;1,MIN(Table13410[[#This Row],[Class]:[Column2]]),0)</f>
        <v>0</v>
      </c>
      <c r="K58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58" s="2" t="str">
        <f>IF(Table13410[[#This Row],[Total]]&lt;&gt;"",RANK(Table13410[[#This Row],[Total]],Table13410[Total]),"")</f>
        <v/>
      </c>
      <c r="M58" s="5" t="str">
        <f>IF(Table13410[[#This Row],[Name]]&lt;&gt;"",Table13410[[#This Row],[Name]],"")</f>
        <v/>
      </c>
      <c r="N58">
        <f>SUM(Table13410[[#This Row],[Class]:[Column3]])-Table13410[[#This Row],[Discard]]</f>
        <v>0</v>
      </c>
      <c r="O58" s="5">
        <f>RANK(Table13410[[#This Row],[Total2]],Table13410[Total2])</f>
        <v>15</v>
      </c>
    </row>
    <row r="59" spans="1:15">
      <c r="A59" s="33"/>
      <c r="B59" s="34"/>
      <c r="C59" s="34"/>
      <c r="D59" s="34"/>
      <c r="E59" s="34"/>
      <c r="F59" s="34"/>
      <c r="G59" s="34"/>
      <c r="J59" s="3">
        <f>IF(COUNT(Table13410[[#This Row],[Class]:[Column4]])&gt;1,MIN(Table13410[[#This Row],[Class]:[Column2]]),0)</f>
        <v>0</v>
      </c>
      <c r="K59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59" s="2" t="str">
        <f>IF(Table13410[[#This Row],[Total]]&lt;&gt;"",RANK(Table13410[[#This Row],[Total]],Table13410[Total]),"")</f>
        <v/>
      </c>
      <c r="M59" s="5" t="str">
        <f>IF(Table13410[[#This Row],[Name]]&lt;&gt;"",Table13410[[#This Row],[Name]],"")</f>
        <v/>
      </c>
      <c r="N59">
        <f>SUM(Table13410[[#This Row],[Class]:[Column3]])-Table13410[[#This Row],[Discard]]</f>
        <v>0</v>
      </c>
      <c r="O59" s="5">
        <f>RANK(Table13410[[#This Row],[Total2]],Table13410[Total2])</f>
        <v>15</v>
      </c>
    </row>
    <row r="60" spans="1:15">
      <c r="A60" s="33"/>
      <c r="B60" s="34"/>
      <c r="C60" s="34"/>
      <c r="D60" s="34"/>
      <c r="E60" s="34"/>
      <c r="F60" s="34"/>
      <c r="G60" s="34"/>
      <c r="J60" s="3">
        <f>IF(COUNT(Table13410[[#This Row],[Class]:[Column4]])&gt;1,MIN(Table13410[[#This Row],[Class]:[Column2]]),0)</f>
        <v>0</v>
      </c>
      <c r="K60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60" s="2" t="str">
        <f>IF(Table13410[[#This Row],[Total]]&lt;&gt;"",RANK(Table13410[[#This Row],[Total]],Table13410[Total]),"")</f>
        <v/>
      </c>
      <c r="M60" s="5" t="str">
        <f>IF(Table13410[[#This Row],[Name]]&lt;&gt;"",Table13410[[#This Row],[Name]],"")</f>
        <v/>
      </c>
      <c r="N60">
        <f>SUM(Table13410[[#This Row],[Class]:[Column3]])-Table13410[[#This Row],[Discard]]</f>
        <v>0</v>
      </c>
      <c r="O60" s="5">
        <f>RANK(Table13410[[#This Row],[Total2]],Table13410[Total2])</f>
        <v>15</v>
      </c>
    </row>
    <row r="61" spans="1:15">
      <c r="A61" s="33"/>
      <c r="B61" s="34"/>
      <c r="C61" s="34"/>
      <c r="D61" s="34"/>
      <c r="E61" s="34"/>
      <c r="F61" s="34"/>
      <c r="G61" s="34"/>
      <c r="J61" s="3">
        <f>IF(COUNT(Table13410[[#This Row],[Class]:[Column4]])&gt;1,MIN(Table13410[[#This Row],[Class]:[Column2]]),0)</f>
        <v>0</v>
      </c>
      <c r="K61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61" s="2" t="str">
        <f>IF(Table13410[[#This Row],[Total]]&lt;&gt;"",RANK(Table13410[[#This Row],[Total]],Table13410[Total]),"")</f>
        <v/>
      </c>
      <c r="M61" s="5" t="str">
        <f>IF(Table13410[[#This Row],[Name]]&lt;&gt;"",Table13410[[#This Row],[Name]],"")</f>
        <v/>
      </c>
      <c r="N61">
        <f>SUM(Table13410[[#This Row],[Class]:[Column3]])-Table13410[[#This Row],[Discard]]</f>
        <v>0</v>
      </c>
      <c r="O61" s="5">
        <f>RANK(Table13410[[#This Row],[Total2]],Table13410[Total2])</f>
        <v>15</v>
      </c>
    </row>
    <row r="62" spans="1:15">
      <c r="A62" s="33"/>
      <c r="B62" s="34"/>
      <c r="C62" s="34"/>
      <c r="D62" s="34"/>
      <c r="E62" s="34"/>
      <c r="F62" s="34"/>
      <c r="G62" s="34"/>
      <c r="J62" s="3">
        <f>IF(COUNT(Table13410[[#This Row],[Class]:[Column4]])&gt;1,MIN(Table13410[[#This Row],[Class]:[Column2]]),0)</f>
        <v>0</v>
      </c>
      <c r="K62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62" s="2" t="str">
        <f>IF(Table13410[[#This Row],[Total]]&lt;&gt;"",RANK(Table13410[[#This Row],[Total]],Table13410[Total]),"")</f>
        <v/>
      </c>
      <c r="M62" s="5" t="str">
        <f>IF(Table13410[[#This Row],[Name]]&lt;&gt;"",Table13410[[#This Row],[Name]],"")</f>
        <v/>
      </c>
      <c r="N62">
        <f>SUM(Table13410[[#This Row],[Class]:[Column3]])-Table13410[[#This Row],[Discard]]</f>
        <v>0</v>
      </c>
      <c r="O62" s="5">
        <f>RANK(Table13410[[#This Row],[Total2]],Table13410[Total2])</f>
        <v>15</v>
      </c>
    </row>
    <row r="63" spans="1:15">
      <c r="A63" s="33"/>
      <c r="B63" s="34"/>
      <c r="C63" s="34"/>
      <c r="D63" s="34"/>
      <c r="E63" s="34"/>
      <c r="F63" s="34"/>
      <c r="G63" s="34"/>
      <c r="J63" s="3">
        <f>IF(COUNT(Table13410[[#This Row],[Class]:[Column4]])&gt;1,MIN(Table13410[[#This Row],[Class]:[Column2]]),0)</f>
        <v>0</v>
      </c>
      <c r="K63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63" s="2" t="str">
        <f>IF(Table13410[[#This Row],[Total]]&lt;&gt;"",RANK(Table13410[[#This Row],[Total]],Table13410[Total]),"")</f>
        <v/>
      </c>
      <c r="M63" s="5" t="str">
        <f>IF(Table13410[[#This Row],[Name]]&lt;&gt;"",Table13410[[#This Row],[Name]],"")</f>
        <v/>
      </c>
      <c r="N63">
        <f>SUM(Table13410[[#This Row],[Class]:[Column3]])-Table13410[[#This Row],[Discard]]</f>
        <v>0</v>
      </c>
      <c r="O63" s="5">
        <f>RANK(Table13410[[#This Row],[Total2]],Table13410[Total2])</f>
        <v>15</v>
      </c>
    </row>
    <row r="64" spans="1:15">
      <c r="A64" s="33"/>
      <c r="B64" s="34"/>
      <c r="C64" s="34"/>
      <c r="D64" s="34"/>
      <c r="E64" s="34"/>
      <c r="F64" s="34"/>
      <c r="G64" s="34"/>
      <c r="J64" s="3">
        <f>IF(COUNT(Table13410[[#This Row],[Class]:[Column4]])&gt;1,MIN(Table13410[[#This Row],[Class]:[Column2]]),0)</f>
        <v>0</v>
      </c>
      <c r="K64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64" s="2" t="str">
        <f>IF(Table13410[[#This Row],[Total]]&lt;&gt;"",RANK(Table13410[[#This Row],[Total]],Table13410[Total]),"")</f>
        <v/>
      </c>
      <c r="M64" s="5" t="str">
        <f>IF(Table13410[[#This Row],[Name]]&lt;&gt;"",Table13410[[#This Row],[Name]],"")</f>
        <v/>
      </c>
      <c r="N64">
        <f>SUM(Table13410[[#This Row],[Class]:[Column3]])-Table13410[[#This Row],[Discard]]</f>
        <v>0</v>
      </c>
      <c r="O64" s="5">
        <f>RANK(Table13410[[#This Row],[Total2]],Table13410[Total2])</f>
        <v>15</v>
      </c>
    </row>
    <row r="65" spans="1:15">
      <c r="A65" s="33"/>
      <c r="B65" s="34"/>
      <c r="C65" s="34"/>
      <c r="D65" s="34"/>
      <c r="E65" s="34"/>
      <c r="F65" s="34"/>
      <c r="G65" s="34"/>
      <c r="J65" s="3">
        <f>IF(COUNT(Table13410[[#This Row],[Class]:[Column4]])&gt;1,MIN(Table13410[[#This Row],[Class]:[Column2]]),0)</f>
        <v>0</v>
      </c>
      <c r="K65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65" s="2" t="str">
        <f>IF(Table13410[[#This Row],[Total]]&lt;&gt;"",RANK(Table13410[[#This Row],[Total]],Table13410[Total]),"")</f>
        <v/>
      </c>
      <c r="M65" s="5" t="str">
        <f>IF(Table13410[[#This Row],[Name]]&lt;&gt;"",Table13410[[#This Row],[Name]],"")</f>
        <v/>
      </c>
      <c r="N65">
        <f>SUM(Table13410[[#This Row],[Class]:[Column3]])-Table13410[[#This Row],[Discard]]</f>
        <v>0</v>
      </c>
      <c r="O65" s="5">
        <f>RANK(Table13410[[#This Row],[Total2]],Table13410[Total2])</f>
        <v>15</v>
      </c>
    </row>
    <row r="66" spans="1:15">
      <c r="A66" s="33"/>
      <c r="B66" s="34"/>
      <c r="C66" s="34"/>
      <c r="D66" s="34"/>
      <c r="E66" s="34"/>
      <c r="F66" s="34"/>
      <c r="G66" s="34"/>
      <c r="J66" s="3">
        <f>IF(COUNT(Table13410[[#This Row],[Class]:[Column4]])&gt;1,MIN(Table13410[[#This Row],[Class]:[Column2]]),0)</f>
        <v>0</v>
      </c>
      <c r="K66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66" s="2" t="str">
        <f>IF(Table13410[[#This Row],[Total]]&lt;&gt;"",RANK(Table13410[[#This Row],[Total]],Table13410[Total]),"")</f>
        <v/>
      </c>
      <c r="M66" s="5" t="str">
        <f>IF(Table13410[[#This Row],[Name]]&lt;&gt;"",Table13410[[#This Row],[Name]],"")</f>
        <v/>
      </c>
      <c r="N66">
        <f>SUM(Table13410[[#This Row],[Class]:[Column3]])-Table13410[[#This Row],[Discard]]</f>
        <v>0</v>
      </c>
      <c r="O66" s="5">
        <f>RANK(Table13410[[#This Row],[Total2]],Table13410[Total2])</f>
        <v>15</v>
      </c>
    </row>
    <row r="67" spans="1:15">
      <c r="A67" s="33"/>
      <c r="B67" s="34"/>
      <c r="C67" s="34"/>
      <c r="D67" s="34"/>
      <c r="E67" s="34"/>
      <c r="F67" s="34"/>
      <c r="G67" s="34"/>
      <c r="J67" s="3">
        <f>IF(COUNT(Table13410[[#This Row],[Class]:[Column4]])&gt;1,MIN(Table13410[[#This Row],[Class]:[Column2]]),0)</f>
        <v>0</v>
      </c>
      <c r="K67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67" s="2" t="str">
        <f>IF(Table13410[[#This Row],[Total]]&lt;&gt;"",RANK(Table13410[[#This Row],[Total]],Table13410[Total]),"")</f>
        <v/>
      </c>
      <c r="M67" s="5" t="str">
        <f>IF(Table13410[[#This Row],[Name]]&lt;&gt;"",Table13410[[#This Row],[Name]],"")</f>
        <v/>
      </c>
      <c r="N67">
        <f>SUM(Table13410[[#This Row],[Class]:[Column3]])-Table13410[[#This Row],[Discard]]</f>
        <v>0</v>
      </c>
      <c r="O67" s="5">
        <f>RANK(Table13410[[#This Row],[Total2]],Table13410[Total2])</f>
        <v>15</v>
      </c>
    </row>
    <row r="68" spans="1:15">
      <c r="A68" s="33"/>
      <c r="B68" s="34"/>
      <c r="C68" s="34"/>
      <c r="D68" s="34"/>
      <c r="E68" s="34"/>
      <c r="F68" s="34"/>
      <c r="G68" s="34"/>
      <c r="J68" s="3">
        <f>IF(COUNT(Table13410[[#This Row],[Class]:[Column4]])&gt;1,MIN(Table13410[[#This Row],[Class]:[Column2]]),0)</f>
        <v>0</v>
      </c>
      <c r="K68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68" s="2" t="str">
        <f>IF(Table13410[[#This Row],[Total]]&lt;&gt;"",RANK(Table13410[[#This Row],[Total]],Table13410[Total]),"")</f>
        <v/>
      </c>
      <c r="M68" s="5" t="str">
        <f>IF(Table13410[[#This Row],[Name]]&lt;&gt;"",Table13410[[#This Row],[Name]],"")</f>
        <v/>
      </c>
      <c r="N68">
        <f>SUM(Table13410[[#This Row],[Class]:[Column3]])-Table13410[[#This Row],[Discard]]</f>
        <v>0</v>
      </c>
      <c r="O68" s="5">
        <f>RANK(Table13410[[#This Row],[Total2]],Table13410[Total2])</f>
        <v>15</v>
      </c>
    </row>
    <row r="69" spans="1:15">
      <c r="A69" s="33"/>
      <c r="B69" s="34"/>
      <c r="C69" s="34"/>
      <c r="D69" s="34"/>
      <c r="E69" s="34"/>
      <c r="F69" s="34"/>
      <c r="G69" s="34"/>
      <c r="J69" s="3">
        <f>IF(COUNT(Table13410[[#This Row],[Class]:[Column4]])&gt;1,MIN(Table13410[[#This Row],[Class]:[Column2]]),0)</f>
        <v>0</v>
      </c>
      <c r="K69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69" s="2" t="str">
        <f>IF(Table13410[[#This Row],[Total]]&lt;&gt;"",RANK(Table13410[[#This Row],[Total]],Table13410[Total]),"")</f>
        <v/>
      </c>
      <c r="M69" s="5" t="str">
        <f>IF(Table13410[[#This Row],[Name]]&lt;&gt;"",Table13410[[#This Row],[Name]],"")</f>
        <v/>
      </c>
      <c r="N69">
        <f>SUM(Table13410[[#This Row],[Class]:[Column3]])-Table13410[[#This Row],[Discard]]</f>
        <v>0</v>
      </c>
      <c r="O69" s="5">
        <f>RANK(Table13410[[#This Row],[Total2]],Table13410[Total2])</f>
        <v>15</v>
      </c>
    </row>
    <row r="70" spans="10:15">
      <c r="J70" s="3">
        <f>IF(COUNT(Table13410[[#This Row],[Class]:[Column4]])&gt;1,MIN(Table13410[[#This Row],[Class]:[Column2]]),0)</f>
        <v>0</v>
      </c>
      <c r="K70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70" s="2" t="str">
        <f>IF(Table13410[[#This Row],[Total]]&lt;&gt;"",RANK(Table13410[[#This Row],[Total]],Table13410[Total]),"")</f>
        <v/>
      </c>
      <c r="M70" s="5" t="str">
        <f>IF(Table13410[[#This Row],[Name]]&lt;&gt;"",Table13410[[#This Row],[Name]],"")</f>
        <v/>
      </c>
      <c r="N70">
        <f>SUM(Table13410[[#This Row],[Class]:[Column3]])-Table13410[[#This Row],[Discard]]</f>
        <v>0</v>
      </c>
      <c r="O70" s="5">
        <f>RANK(Table13410[[#This Row],[Total2]],Table13410[Total2])</f>
        <v>15</v>
      </c>
    </row>
    <row r="71" spans="10:15">
      <c r="J71" s="3">
        <f>IF(COUNT(Table13410[[#This Row],[Class]:[Column4]])&gt;1,MIN(Table13410[[#This Row],[Class]:[Column2]]),0)</f>
        <v>0</v>
      </c>
      <c r="K71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71" s="2" t="str">
        <f>IF(Table13410[[#This Row],[Total]]&lt;&gt;"",RANK(Table13410[[#This Row],[Total]],Table13410[Total]),"")</f>
        <v/>
      </c>
      <c r="M71" s="5" t="str">
        <f>IF(Table13410[[#This Row],[Name]]&lt;&gt;"",Table13410[[#This Row],[Name]],"")</f>
        <v/>
      </c>
      <c r="N71">
        <f>SUM(Table13410[[#This Row],[Class]:[Column3]])-Table13410[[#This Row],[Discard]]</f>
        <v>0</v>
      </c>
      <c r="O71" s="5">
        <f>RANK(Table13410[[#This Row],[Total2]],Table13410[Total2])</f>
        <v>15</v>
      </c>
    </row>
    <row r="72" spans="10:15">
      <c r="J72" s="3">
        <f>IF(COUNT(Table13410[[#This Row],[Class]:[Column4]])&gt;1,MIN(Table13410[[#This Row],[Class]:[Column2]]),0)</f>
        <v>0</v>
      </c>
      <c r="K72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72" s="2" t="str">
        <f>IF(Table13410[[#This Row],[Total]]&lt;&gt;"",RANK(Table13410[[#This Row],[Total]],Table13410[Total]),"")</f>
        <v/>
      </c>
      <c r="M72" s="5" t="str">
        <f>IF(Table13410[[#This Row],[Name]]&lt;&gt;"",Table13410[[#This Row],[Name]],"")</f>
        <v/>
      </c>
      <c r="N72">
        <f>SUM(Table13410[[#This Row],[Class]:[Column3]])-Table13410[[#This Row],[Discard]]</f>
        <v>0</v>
      </c>
      <c r="O72" s="5">
        <f>RANK(Table13410[[#This Row],[Total2]],Table13410[Total2])</f>
        <v>15</v>
      </c>
    </row>
    <row r="73" spans="10:15">
      <c r="J73" s="3">
        <f>IF(COUNT(Table13410[[#This Row],[Class]:[Column4]])&gt;1,MIN(Table13410[[#This Row],[Class]:[Column2]]),0)</f>
        <v>0</v>
      </c>
      <c r="K73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73" s="2" t="str">
        <f>IF(Table13410[[#This Row],[Total]]&lt;&gt;"",RANK(Table13410[[#This Row],[Total]],Table13410[Total]),"")</f>
        <v/>
      </c>
      <c r="M73" s="5" t="str">
        <f>IF(Table13410[[#This Row],[Name]]&lt;&gt;"",Table13410[[#This Row],[Name]],"")</f>
        <v/>
      </c>
      <c r="N73">
        <f>SUM(Table13410[[#This Row],[Class]:[Column3]])-Table13410[[#This Row],[Discard]]</f>
        <v>0</v>
      </c>
      <c r="O73" s="5">
        <f>RANK(Table13410[[#This Row],[Total2]],Table13410[Total2])</f>
        <v>15</v>
      </c>
    </row>
    <row r="74" spans="10:15">
      <c r="J74" s="3">
        <f>IF(COUNT(Table13410[[#This Row],[Class]:[Column4]])&gt;1,MIN(Table13410[[#This Row],[Class]:[Column2]]),0)</f>
        <v>0</v>
      </c>
      <c r="K74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74" s="2" t="str">
        <f>IF(Table13410[[#This Row],[Total]]&lt;&gt;"",RANK(Table13410[[#This Row],[Total]],Table13410[Total]),"")</f>
        <v/>
      </c>
      <c r="M74" s="5" t="str">
        <f>IF(Table13410[[#This Row],[Name]]&lt;&gt;"",Table13410[[#This Row],[Name]],"")</f>
        <v/>
      </c>
      <c r="N74">
        <f>SUM(Table13410[[#This Row],[Class]:[Column3]])-Table13410[[#This Row],[Discard]]</f>
        <v>0</v>
      </c>
      <c r="O74" s="5">
        <f>RANK(Table13410[[#This Row],[Total2]],Table13410[Total2])</f>
        <v>15</v>
      </c>
    </row>
    <row r="75" spans="10:15">
      <c r="J75" s="3">
        <f>IF(COUNT(Table13410[[#This Row],[Class]:[Column4]])&gt;1,MIN(Table13410[[#This Row],[Class]:[Column2]]),0)</f>
        <v>0</v>
      </c>
      <c r="K75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75" s="2" t="str">
        <f>IF(Table13410[[#This Row],[Total]]&lt;&gt;"",RANK(Table13410[[#This Row],[Total]],Table13410[Total]),"")</f>
        <v/>
      </c>
      <c r="M75" s="5" t="str">
        <f>IF(Table13410[[#This Row],[Name]]&lt;&gt;"",Table13410[[#This Row],[Name]],"")</f>
        <v/>
      </c>
      <c r="N75">
        <f>SUM(Table13410[[#This Row],[Class]:[Column3]])-Table13410[[#This Row],[Discard]]</f>
        <v>0</v>
      </c>
      <c r="O75" s="5">
        <f>RANK(Table13410[[#This Row],[Total2]],Table13410[Total2])</f>
        <v>15</v>
      </c>
    </row>
    <row r="76" spans="10:15">
      <c r="J76" s="3">
        <f>IF(COUNT(Table13410[[#This Row],[Class]:[Column4]])&gt;1,MIN(Table13410[[#This Row],[Class]:[Column2]]),0)</f>
        <v>0</v>
      </c>
      <c r="K76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76" s="2" t="str">
        <f>IF(Table13410[[#This Row],[Total]]&lt;&gt;"",RANK(Table13410[[#This Row],[Total]],Table13410[Total]),"")</f>
        <v/>
      </c>
      <c r="M76" s="5" t="str">
        <f>IF(Table13410[[#This Row],[Name]]&lt;&gt;"",Table13410[[#This Row],[Name]],"")</f>
        <v/>
      </c>
      <c r="N76">
        <f>SUM(Table13410[[#This Row],[Class]:[Column3]])-Table13410[[#This Row],[Discard]]</f>
        <v>0</v>
      </c>
      <c r="O76" s="5">
        <f>RANK(Table13410[[#This Row],[Total2]],Table13410[Total2])</f>
        <v>15</v>
      </c>
    </row>
    <row r="77" spans="10:15">
      <c r="J77" s="3">
        <f>IF(COUNT(Table13410[[#This Row],[Class]:[Column4]])&gt;1,MIN(Table13410[[#This Row],[Class]:[Column2]]),0)</f>
        <v>0</v>
      </c>
      <c r="K77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77" s="2" t="str">
        <f>IF(Table13410[[#This Row],[Total]]&lt;&gt;"",RANK(Table13410[[#This Row],[Total]],Table13410[Total]),"")</f>
        <v/>
      </c>
      <c r="M77" s="5" t="str">
        <f>IF(Table13410[[#This Row],[Name]]&lt;&gt;"",Table13410[[#This Row],[Name]],"")</f>
        <v/>
      </c>
      <c r="N77">
        <f>SUM(Table13410[[#This Row],[Class]:[Column3]])-Table13410[[#This Row],[Discard]]</f>
        <v>0</v>
      </c>
      <c r="O77" s="5">
        <f>RANK(Table13410[[#This Row],[Total2]],Table13410[Total2])</f>
        <v>15</v>
      </c>
    </row>
    <row r="78" spans="10:15">
      <c r="J78" s="3">
        <f>IF(COUNT(Table13410[[#This Row],[Class]:[Column4]])&gt;1,MIN(Table13410[[#This Row],[Class]:[Column2]]),0)</f>
        <v>0</v>
      </c>
      <c r="K78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78" s="2" t="str">
        <f>IF(Table13410[[#This Row],[Total]]&lt;&gt;"",RANK(Table13410[[#This Row],[Total]],Table13410[Total]),"")</f>
        <v/>
      </c>
      <c r="M78" s="5" t="str">
        <f>IF(Table13410[[#This Row],[Name]]&lt;&gt;"",Table13410[[#This Row],[Name]],"")</f>
        <v/>
      </c>
      <c r="N78">
        <f>SUM(Table13410[[#This Row],[Class]:[Column3]])-Table13410[[#This Row],[Discard]]</f>
        <v>0</v>
      </c>
      <c r="O78" s="5">
        <f>RANK(Table13410[[#This Row],[Total2]],Table13410[Total2])</f>
        <v>15</v>
      </c>
    </row>
    <row r="79" spans="10:15">
      <c r="J79" s="3">
        <f>IF(COUNT(Table13410[[#This Row],[Class]:[Column4]])&gt;1,MIN(Table13410[[#This Row],[Class]:[Column2]]),0)</f>
        <v>0</v>
      </c>
      <c r="K79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79" s="2" t="str">
        <f>IF(Table13410[[#This Row],[Total]]&lt;&gt;"",RANK(Table13410[[#This Row],[Total]],Table13410[Total]),"")</f>
        <v/>
      </c>
      <c r="M79" s="5" t="str">
        <f>IF(Table13410[[#This Row],[Name]]&lt;&gt;"",Table13410[[#This Row],[Name]],"")</f>
        <v/>
      </c>
      <c r="N79">
        <f>SUM(Table13410[[#This Row],[Class]:[Column3]])-Table13410[[#This Row],[Discard]]</f>
        <v>0</v>
      </c>
      <c r="O79" s="5">
        <f>RANK(Table13410[[#This Row],[Total2]],Table13410[Total2])</f>
        <v>15</v>
      </c>
    </row>
    <row r="80" spans="10:15">
      <c r="J80" s="3">
        <f>IF(COUNT(Table13410[[#This Row],[Class]:[Column4]])&gt;1,MIN(Table13410[[#This Row],[Class]:[Column2]]),0)</f>
        <v>0</v>
      </c>
      <c r="K80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80" s="2" t="str">
        <f>IF(Table13410[[#This Row],[Total]]&lt;&gt;"",RANK(Table13410[[#This Row],[Total]],Table13410[Total]),"")</f>
        <v/>
      </c>
      <c r="M80" s="5" t="str">
        <f>IF(Table13410[[#This Row],[Name]]&lt;&gt;"",Table13410[[#This Row],[Name]],"")</f>
        <v/>
      </c>
      <c r="N80">
        <f>SUM(Table13410[[#This Row],[Class]:[Column3]])-Table13410[[#This Row],[Discard]]</f>
        <v>0</v>
      </c>
      <c r="O80" s="5">
        <f>RANK(Table13410[[#This Row],[Total2]],Table13410[Total2])</f>
        <v>15</v>
      </c>
    </row>
    <row r="81" spans="10:15">
      <c r="J81" s="3">
        <f>IF(COUNT(Table13410[[#This Row],[Class]:[Column4]])&gt;1,MIN(Table13410[[#This Row],[Class]:[Column2]]),0)</f>
        <v>0</v>
      </c>
      <c r="K81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81" s="2" t="str">
        <f>IF(Table13410[[#This Row],[Total]]&lt;&gt;"",RANK(Table13410[[#This Row],[Total]],Table13410[Total]),"")</f>
        <v/>
      </c>
      <c r="M81" s="5" t="str">
        <f>IF(Table13410[[#This Row],[Name]]&lt;&gt;"",Table13410[[#This Row],[Name]],"")</f>
        <v/>
      </c>
      <c r="N81">
        <f>SUM(Table13410[[#This Row],[Class]:[Column3]])-Table13410[[#This Row],[Discard]]</f>
        <v>0</v>
      </c>
      <c r="O81" s="5">
        <f>RANK(Table13410[[#This Row],[Total2]],Table13410[Total2])</f>
        <v>15</v>
      </c>
    </row>
    <row r="82" spans="10:15">
      <c r="J82" s="3">
        <f>IF(COUNT(Table13410[[#This Row],[Class]:[Column4]])&gt;1,MIN(Table13410[[#This Row],[Class]:[Column2]]),0)</f>
        <v>0</v>
      </c>
      <c r="K82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82" s="2" t="str">
        <f>IF(Table13410[[#This Row],[Total]]&lt;&gt;"",RANK(Table13410[[#This Row],[Total]],Table13410[Total]),"")</f>
        <v/>
      </c>
      <c r="M82" s="5" t="str">
        <f>IF(Table13410[[#This Row],[Name]]&lt;&gt;"",Table13410[[#This Row],[Name]],"")</f>
        <v/>
      </c>
      <c r="N82">
        <f>SUM(Table13410[[#This Row],[Class]:[Column3]])-Table13410[[#This Row],[Discard]]</f>
        <v>0</v>
      </c>
      <c r="O82" s="5">
        <f>RANK(Table13410[[#This Row],[Total2]],Table13410[Total2])</f>
        <v>15</v>
      </c>
    </row>
    <row r="83" spans="10:15">
      <c r="J83" s="3">
        <f>IF(COUNT(Table13410[[#This Row],[Class]:[Column4]])&gt;1,MIN(Table13410[[#This Row],[Class]:[Column2]]),0)</f>
        <v>0</v>
      </c>
      <c r="K83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83" s="2" t="str">
        <f>IF(Table13410[[#This Row],[Total]]&lt;&gt;"",RANK(Table13410[[#This Row],[Total]],Table13410[Total]),"")</f>
        <v/>
      </c>
      <c r="M83" s="5" t="str">
        <f>IF(Table13410[[#This Row],[Name]]&lt;&gt;"",Table13410[[#This Row],[Name]],"")</f>
        <v/>
      </c>
      <c r="N83">
        <f>SUM(Table13410[[#This Row],[Class]:[Column3]])-Table13410[[#This Row],[Discard]]</f>
        <v>0</v>
      </c>
      <c r="O83" s="5">
        <f>RANK(Table13410[[#This Row],[Total2]],Table13410[Total2])</f>
        <v>15</v>
      </c>
    </row>
    <row r="84" spans="10:15">
      <c r="J84" s="3">
        <f>IF(COUNT(Table13410[[#This Row],[Class]:[Column4]])&gt;1,MIN(Table13410[[#This Row],[Class]:[Column2]]),0)</f>
        <v>0</v>
      </c>
      <c r="K84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84" s="2" t="str">
        <f>IF(Table13410[[#This Row],[Total]]&lt;&gt;"",RANK(Table13410[[#This Row],[Total]],Table13410[Total]),"")</f>
        <v/>
      </c>
      <c r="M84" s="5" t="str">
        <f>IF(Table13410[[#This Row],[Name]]&lt;&gt;"",Table13410[[#This Row],[Name]],"")</f>
        <v/>
      </c>
      <c r="N84">
        <f>SUM(Table13410[[#This Row],[Class]:[Column3]])-Table13410[[#This Row],[Discard]]</f>
        <v>0</v>
      </c>
      <c r="O84" s="5">
        <f>RANK(Table13410[[#This Row],[Total2]],Table13410[Total2])</f>
        <v>15</v>
      </c>
    </row>
    <row r="85" spans="10:15">
      <c r="J85" s="3">
        <f>IF(COUNT(Table13410[[#This Row],[Class]:[Column4]])&gt;1,MIN(Table13410[[#This Row],[Class]:[Column2]]),0)</f>
        <v>0</v>
      </c>
      <c r="K85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85" s="2" t="str">
        <f>IF(Table13410[[#This Row],[Total]]&lt;&gt;"",RANK(Table13410[[#This Row],[Total]],Table13410[Total]),"")</f>
        <v/>
      </c>
      <c r="M85" s="5" t="str">
        <f>IF(Table13410[[#This Row],[Name]]&lt;&gt;"",Table13410[[#This Row],[Name]],"")</f>
        <v/>
      </c>
      <c r="N85">
        <f>SUM(Table13410[[#This Row],[Class]:[Column3]])-Table13410[[#This Row],[Discard]]</f>
        <v>0</v>
      </c>
      <c r="O85" s="5">
        <f>RANK(Table13410[[#This Row],[Total2]],Table13410[Total2])</f>
        <v>15</v>
      </c>
    </row>
    <row r="86" spans="10:15">
      <c r="J86" s="3">
        <f>IF(COUNT(Table13410[[#This Row],[Class]:[Column4]])&gt;1,MIN(Table13410[[#This Row],[Class]:[Column2]]),0)</f>
        <v>0</v>
      </c>
      <c r="K86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86" s="2" t="str">
        <f>IF(Table13410[[#This Row],[Total]]&lt;&gt;"",RANK(Table13410[[#This Row],[Total]],Table13410[Total]),"")</f>
        <v/>
      </c>
      <c r="M86" s="5" t="str">
        <f>IF(Table13410[[#This Row],[Name]]&lt;&gt;"",Table13410[[#This Row],[Name]],"")</f>
        <v/>
      </c>
      <c r="N86">
        <f>SUM(Table13410[[#This Row],[Class]:[Column3]])-Table13410[[#This Row],[Discard]]</f>
        <v>0</v>
      </c>
      <c r="O86" s="5">
        <f>RANK(Table13410[[#This Row],[Total2]],Table13410[Total2])</f>
        <v>15</v>
      </c>
    </row>
    <row r="87" spans="10:15">
      <c r="J87" s="3">
        <f>IF(COUNT(Table13410[[#This Row],[Class]:[Column4]])&gt;1,MIN(Table13410[[#This Row],[Class]:[Column2]]),0)</f>
        <v>0</v>
      </c>
      <c r="K87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87" s="2" t="str">
        <f>IF(Table13410[[#This Row],[Total]]&lt;&gt;"",RANK(Table13410[[#This Row],[Total]],Table13410[Total]),"")</f>
        <v/>
      </c>
      <c r="M87" s="5" t="str">
        <f>IF(Table13410[[#This Row],[Name]]&lt;&gt;"",Table13410[[#This Row],[Name]],"")</f>
        <v/>
      </c>
      <c r="N87">
        <f>SUM(Table13410[[#This Row],[Class]:[Column3]])-Table13410[[#This Row],[Discard]]</f>
        <v>0</v>
      </c>
      <c r="O87" s="5">
        <f>RANK(Table13410[[#This Row],[Total2]],Table13410[Total2])</f>
        <v>15</v>
      </c>
    </row>
    <row r="88" spans="10:15">
      <c r="J88" s="3">
        <f>IF(COUNT(Table13410[[#This Row],[Class]:[Column4]])&gt;1,MIN(Table13410[[#This Row],[Class]:[Column2]]),0)</f>
        <v>0</v>
      </c>
      <c r="K88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88" s="2" t="str">
        <f>IF(Table13410[[#This Row],[Total]]&lt;&gt;"",RANK(Table13410[[#This Row],[Total]],Table13410[Total]),"")</f>
        <v/>
      </c>
      <c r="M88" s="5" t="str">
        <f>IF(Table13410[[#This Row],[Name]]&lt;&gt;"",Table13410[[#This Row],[Name]],"")</f>
        <v/>
      </c>
      <c r="N88">
        <f>SUM(Table13410[[#This Row],[Class]:[Column3]])-Table13410[[#This Row],[Discard]]</f>
        <v>0</v>
      </c>
      <c r="O88" s="5">
        <f>RANK(Table13410[[#This Row],[Total2]],Table13410[Total2])</f>
        <v>15</v>
      </c>
    </row>
    <row r="89" spans="10:15">
      <c r="J89" s="3">
        <f>IF(COUNT(Table13410[[#This Row],[Class]:[Column4]])&gt;1,MIN(Table13410[[#This Row],[Class]:[Column2]]),0)</f>
        <v>0</v>
      </c>
      <c r="K89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89" s="2" t="str">
        <f>IF(Table13410[[#This Row],[Total]]&lt;&gt;"",RANK(Table13410[[#This Row],[Total]],Table13410[Total]),"")</f>
        <v/>
      </c>
      <c r="M89" s="5" t="str">
        <f>IF(Table13410[[#This Row],[Name]]&lt;&gt;"",Table13410[[#This Row],[Name]],"")</f>
        <v/>
      </c>
      <c r="N89">
        <f>SUM(Table13410[[#This Row],[Class]:[Column3]])-Table13410[[#This Row],[Discard]]</f>
        <v>0</v>
      </c>
      <c r="O89" s="5">
        <f>RANK(Table13410[[#This Row],[Total2]],Table13410[Total2])</f>
        <v>15</v>
      </c>
    </row>
    <row r="90" spans="10:15">
      <c r="J90" s="3">
        <f>IF(COUNT(Table13410[[#This Row],[Class]:[Column4]])&gt;1,MIN(Table13410[[#This Row],[Class]:[Column2]]),0)</f>
        <v>0</v>
      </c>
      <c r="K90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90" s="2" t="str">
        <f>IF(Table13410[[#This Row],[Total]]&lt;&gt;"",RANK(Table13410[[#This Row],[Total]],Table13410[Total]),"")</f>
        <v/>
      </c>
      <c r="M90" s="5" t="str">
        <f>IF(Table13410[[#This Row],[Name]]&lt;&gt;"",Table13410[[#This Row],[Name]],"")</f>
        <v/>
      </c>
      <c r="N90">
        <f>SUM(Table13410[[#This Row],[Class]:[Column3]])-Table13410[[#This Row],[Discard]]</f>
        <v>0</v>
      </c>
      <c r="O90" s="5">
        <f>RANK(Table13410[[#This Row],[Total2]],Table13410[Total2])</f>
        <v>15</v>
      </c>
    </row>
    <row r="91" spans="10:15">
      <c r="J91" s="3">
        <f>IF(COUNT(Table13410[[#This Row],[Class]:[Column4]])&gt;1,MIN(Table13410[[#This Row],[Class]:[Column2]]),0)</f>
        <v>0</v>
      </c>
      <c r="K91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91" s="2" t="str">
        <f>IF(Table13410[[#This Row],[Total]]&lt;&gt;"",RANK(Table13410[[#This Row],[Total]],Table13410[Total]),"")</f>
        <v/>
      </c>
      <c r="M91" s="5" t="str">
        <f>IF(Table13410[[#This Row],[Name]]&lt;&gt;"",Table13410[[#This Row],[Name]],"")</f>
        <v/>
      </c>
      <c r="N91">
        <f>SUM(Table13410[[#This Row],[Class]:[Column3]])-Table13410[[#This Row],[Discard]]</f>
        <v>0</v>
      </c>
      <c r="O91" s="5">
        <f>RANK(Table13410[[#This Row],[Total2]],Table13410[Total2])</f>
        <v>15</v>
      </c>
    </row>
    <row r="92" spans="10:15">
      <c r="J92" s="3">
        <f>IF(COUNT(Table13410[[#This Row],[Class]:[Column4]])&gt;1,MIN(Table13410[[#This Row],[Class]:[Column2]]),0)</f>
        <v>0</v>
      </c>
      <c r="K92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92" s="2" t="str">
        <f>IF(Table13410[[#This Row],[Total]]&lt;&gt;"",RANK(Table13410[[#This Row],[Total]],Table13410[Total]),"")</f>
        <v/>
      </c>
      <c r="M92" s="5" t="str">
        <f>IF(Table13410[[#This Row],[Name]]&lt;&gt;"",Table13410[[#This Row],[Name]],"")</f>
        <v/>
      </c>
      <c r="N92">
        <f>SUM(Table13410[[#This Row],[Class]:[Column3]])-Table13410[[#This Row],[Discard]]</f>
        <v>0</v>
      </c>
      <c r="O92" s="5">
        <f>RANK(Table13410[[#This Row],[Total2]],Table13410[Total2])</f>
        <v>15</v>
      </c>
    </row>
    <row r="93" spans="10:15">
      <c r="J93" s="3">
        <f>IF(COUNT(Table13410[[#This Row],[Class]:[Column4]])&gt;1,MIN(Table13410[[#This Row],[Class]:[Column2]]),0)</f>
        <v>0</v>
      </c>
      <c r="K93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93" s="2" t="str">
        <f>IF(Table13410[[#This Row],[Total]]&lt;&gt;"",RANK(Table13410[[#This Row],[Total]],Table13410[Total]),"")</f>
        <v/>
      </c>
      <c r="M93" s="5" t="str">
        <f>IF(Table13410[[#This Row],[Name]]&lt;&gt;"",Table13410[[#This Row],[Name]],"")</f>
        <v/>
      </c>
      <c r="N93">
        <f>SUM(Table13410[[#This Row],[Class]:[Column3]])-Table13410[[#This Row],[Discard]]</f>
        <v>0</v>
      </c>
      <c r="O93" s="5">
        <f>RANK(Table13410[[#This Row],[Total2]],Table13410[Total2])</f>
        <v>15</v>
      </c>
    </row>
    <row r="94" spans="10:15">
      <c r="J94" s="3">
        <f>IF(COUNT(Table13410[[#This Row],[Class]:[Column4]])&gt;1,MIN(Table13410[[#This Row],[Class]:[Column2]]),0)</f>
        <v>0</v>
      </c>
      <c r="K94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94" s="2" t="str">
        <f>IF(Table13410[[#This Row],[Total]]&lt;&gt;"",RANK(Table13410[[#This Row],[Total]],Table13410[Total]),"")</f>
        <v/>
      </c>
      <c r="M94" s="5" t="str">
        <f>IF(Table13410[[#This Row],[Name]]&lt;&gt;"",Table13410[[#This Row],[Name]],"")</f>
        <v/>
      </c>
      <c r="N94">
        <f>SUM(Table13410[[#This Row],[Class]:[Column3]])-Table13410[[#This Row],[Discard]]</f>
        <v>0</v>
      </c>
      <c r="O94" s="5">
        <f>RANK(Table13410[[#This Row],[Total2]],Table13410[Total2])</f>
        <v>15</v>
      </c>
    </row>
    <row r="95" spans="10:15">
      <c r="J95" s="3">
        <f>IF(COUNT(Table13410[[#This Row],[Class]:[Column4]])&gt;1,MIN(Table13410[[#This Row],[Class]:[Column2]]),0)</f>
        <v>0</v>
      </c>
      <c r="K95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95" s="2" t="str">
        <f>IF(Table13410[[#This Row],[Total]]&lt;&gt;"",RANK(Table13410[[#This Row],[Total]],Table13410[Total]),"")</f>
        <v/>
      </c>
      <c r="M95" s="5" t="str">
        <f>IF(Table13410[[#This Row],[Name]]&lt;&gt;"",Table13410[[#This Row],[Name]],"")</f>
        <v/>
      </c>
      <c r="N95">
        <f>SUM(Table13410[[#This Row],[Class]:[Column3]])-Table13410[[#This Row],[Discard]]</f>
        <v>0</v>
      </c>
      <c r="O95" s="5">
        <f>RANK(Table13410[[#This Row],[Total2]],Table13410[Total2])</f>
        <v>15</v>
      </c>
    </row>
    <row r="96" spans="10:15">
      <c r="J96" s="3">
        <f>IF(COUNT(Table13410[[#This Row],[Class]:[Column4]])&gt;1,MIN(Table13410[[#This Row],[Class]:[Column2]]),0)</f>
        <v>0</v>
      </c>
      <c r="K96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96" s="2" t="str">
        <f>IF(Table13410[[#This Row],[Total]]&lt;&gt;"",RANK(Table13410[[#This Row],[Total]],Table13410[Total]),"")</f>
        <v/>
      </c>
      <c r="M96" s="5" t="str">
        <f>IF(Table13410[[#This Row],[Name]]&lt;&gt;"",Table13410[[#This Row],[Name]],"")</f>
        <v/>
      </c>
      <c r="N96">
        <f>SUM(Table13410[[#This Row],[Class]:[Column3]])-Table13410[[#This Row],[Discard]]</f>
        <v>0</v>
      </c>
      <c r="O96" s="5">
        <f>RANK(Table13410[[#This Row],[Total2]],Table13410[Total2])</f>
        <v>15</v>
      </c>
    </row>
    <row r="97" spans="10:15">
      <c r="J97" s="3">
        <f>IF(COUNT(Table13410[[#This Row],[Class]:[Column4]])&gt;1,MIN(Table13410[[#This Row],[Class]:[Column2]]),0)</f>
        <v>0</v>
      </c>
      <c r="K97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97" s="2" t="str">
        <f>IF(Table13410[[#This Row],[Total]]&lt;&gt;"",RANK(Table13410[[#This Row],[Total]],Table13410[Total]),"")</f>
        <v/>
      </c>
      <c r="M97" s="5" t="str">
        <f>IF(Table13410[[#This Row],[Name]]&lt;&gt;"",Table13410[[#This Row],[Name]],"")</f>
        <v/>
      </c>
      <c r="N97">
        <f>SUM(Table13410[[#This Row],[Class]:[Column3]])-Table13410[[#This Row],[Discard]]</f>
        <v>0</v>
      </c>
      <c r="O97" s="5">
        <f>RANK(Table13410[[#This Row],[Total2]],Table13410[Total2])</f>
        <v>15</v>
      </c>
    </row>
    <row r="98" spans="10:15">
      <c r="J98" s="3">
        <f>IF(COUNT(Table13410[[#This Row],[Class]:[Column4]])&gt;1,MIN(Table13410[[#This Row],[Class]:[Column2]]),0)</f>
        <v>0</v>
      </c>
      <c r="K98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98" s="2" t="str">
        <f>IF(Table13410[[#This Row],[Total]]&lt;&gt;"",RANK(Table13410[[#This Row],[Total]],Table13410[Total]),"")</f>
        <v/>
      </c>
      <c r="M98" s="5" t="str">
        <f>IF(Table13410[[#This Row],[Name]]&lt;&gt;"",Table13410[[#This Row],[Name]],"")</f>
        <v/>
      </c>
      <c r="N98">
        <f>SUM(Table13410[[#This Row],[Class]:[Column3]])-Table13410[[#This Row],[Discard]]</f>
        <v>0</v>
      </c>
      <c r="O98" s="5">
        <f>RANK(Table13410[[#This Row],[Total2]],Table13410[Total2])</f>
        <v>15</v>
      </c>
    </row>
    <row r="99" spans="10:15">
      <c r="J99" s="3">
        <f>IF(COUNT(Table13410[[#This Row],[Class]:[Column4]])&gt;1,MIN(Table13410[[#This Row],[Class]:[Column2]]),0)</f>
        <v>0</v>
      </c>
      <c r="K99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99" s="2" t="str">
        <f>IF(Table13410[[#This Row],[Total]]&lt;&gt;"",RANK(Table13410[[#This Row],[Total]],Table13410[Total]),"")</f>
        <v/>
      </c>
      <c r="M99" s="5" t="str">
        <f>IF(Table13410[[#This Row],[Name]]&lt;&gt;"",Table13410[[#This Row],[Name]],"")</f>
        <v/>
      </c>
      <c r="N99">
        <f>SUM(Table13410[[#This Row],[Class]:[Column3]])-Table13410[[#This Row],[Discard]]</f>
        <v>0</v>
      </c>
      <c r="O99" s="5">
        <f>RANK(Table13410[[#This Row],[Total2]],Table13410[Total2])</f>
        <v>15</v>
      </c>
    </row>
    <row r="100" spans="10:15">
      <c r="J100" s="3">
        <f>IF(COUNT(Table13410[[#This Row],[Class]:[Column4]])&gt;1,MIN(Table13410[[#This Row],[Class]:[Column2]]),0)</f>
        <v>0</v>
      </c>
      <c r="K100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00" s="2" t="str">
        <f>IF(Table13410[[#This Row],[Total]]&lt;&gt;"",RANK(Table13410[[#This Row],[Total]],Table13410[Total]),"")</f>
        <v/>
      </c>
      <c r="M100" s="5" t="str">
        <f>IF(Table13410[[#This Row],[Name]]&lt;&gt;"",Table13410[[#This Row],[Name]],"")</f>
        <v/>
      </c>
      <c r="N100">
        <f>SUM(Table13410[[#This Row],[Class]:[Column3]])-Table13410[[#This Row],[Discard]]</f>
        <v>0</v>
      </c>
      <c r="O100" s="5">
        <f>RANK(Table13410[[#This Row],[Total2]],Table13410[Total2])</f>
        <v>15</v>
      </c>
    </row>
    <row r="101" spans="10:15">
      <c r="J101" s="3">
        <f>IF(COUNT(Table13410[[#This Row],[Class]:[Column4]])&gt;1,MIN(Table13410[[#This Row],[Class]:[Column2]]),0)</f>
        <v>0</v>
      </c>
      <c r="K101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01" s="2" t="str">
        <f>IF(Table13410[[#This Row],[Total]]&lt;&gt;"",RANK(Table13410[[#This Row],[Total]],Table13410[Total]),"")</f>
        <v/>
      </c>
      <c r="M101" s="5" t="str">
        <f>IF(Table13410[[#This Row],[Name]]&lt;&gt;"",Table13410[[#This Row],[Name]],"")</f>
        <v/>
      </c>
      <c r="N101">
        <f>SUM(Table13410[[#This Row],[Class]:[Column3]])-Table13410[[#This Row],[Discard]]</f>
        <v>0</v>
      </c>
      <c r="O101" s="5">
        <f>RANK(Table13410[[#This Row],[Total2]],Table13410[Total2])</f>
        <v>15</v>
      </c>
    </row>
    <row r="102" spans="10:15">
      <c r="J102" s="3">
        <f>IF(COUNT(Table13410[[#This Row],[Class]:[Column4]])&gt;1,MIN(Table13410[[#This Row],[Class]:[Column2]]),0)</f>
        <v>0</v>
      </c>
      <c r="K102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02" s="2" t="str">
        <f>IF(Table13410[[#This Row],[Total]]&lt;&gt;"",RANK(Table13410[[#This Row],[Total]],Table13410[Total]),"")</f>
        <v/>
      </c>
      <c r="M102" s="5" t="str">
        <f>IF(Table13410[[#This Row],[Name]]&lt;&gt;"",Table13410[[#This Row],[Name]],"")</f>
        <v/>
      </c>
      <c r="N102">
        <f>SUM(Table13410[[#This Row],[Class]:[Column3]])-Table13410[[#This Row],[Discard]]</f>
        <v>0</v>
      </c>
      <c r="O102" s="5">
        <f>RANK(Table13410[[#This Row],[Total2]],Table13410[Total2])</f>
        <v>15</v>
      </c>
    </row>
    <row r="103" spans="10:15">
      <c r="J103" s="3">
        <f>IF(COUNT(Table13410[[#This Row],[Class]:[Column4]])&gt;1,MIN(Table13410[[#This Row],[Class]:[Column2]]),0)</f>
        <v>0</v>
      </c>
      <c r="K103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03" s="2" t="str">
        <f>IF(Table13410[[#This Row],[Total]]&lt;&gt;"",RANK(Table13410[[#This Row],[Total]],Table13410[Total]),"")</f>
        <v/>
      </c>
      <c r="M103" s="5" t="str">
        <f>IF(Table13410[[#This Row],[Name]]&lt;&gt;"",Table13410[[#This Row],[Name]],"")</f>
        <v/>
      </c>
      <c r="N103">
        <f>SUM(Table13410[[#This Row],[Class]:[Column3]])-Table13410[[#This Row],[Discard]]</f>
        <v>0</v>
      </c>
      <c r="O103" s="5">
        <f>RANK(Table13410[[#This Row],[Total2]],Table13410[Total2])</f>
        <v>15</v>
      </c>
    </row>
    <row r="104" spans="10:15">
      <c r="J104" s="3">
        <f>IF(COUNT(Table13410[[#This Row],[Class]:[Column4]])&gt;1,MIN(Table13410[[#This Row],[Class]:[Column2]]),0)</f>
        <v>0</v>
      </c>
      <c r="K104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04" s="2" t="str">
        <f>IF(Table13410[[#This Row],[Total]]&lt;&gt;"",RANK(Table13410[[#This Row],[Total]],Table13410[Total]),"")</f>
        <v/>
      </c>
      <c r="M104" s="5" t="str">
        <f>IF(Table13410[[#This Row],[Name]]&lt;&gt;"",Table13410[[#This Row],[Name]],"")</f>
        <v/>
      </c>
      <c r="N104">
        <f>SUM(Table13410[[#This Row],[Class]:[Column3]])-Table13410[[#This Row],[Discard]]</f>
        <v>0</v>
      </c>
      <c r="O104" s="5">
        <f>RANK(Table13410[[#This Row],[Total2]],Table13410[Total2])</f>
        <v>15</v>
      </c>
    </row>
    <row r="105" spans="10:15">
      <c r="J105" s="3">
        <f>IF(COUNT(Table13410[[#This Row],[Class]:[Column4]])&gt;1,MIN(Table13410[[#This Row],[Class]:[Column2]]),0)</f>
        <v>0</v>
      </c>
      <c r="K105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05" s="2" t="str">
        <f>IF(Table13410[[#This Row],[Total]]&lt;&gt;"",RANK(Table13410[[#This Row],[Total]],Table13410[Total]),"")</f>
        <v/>
      </c>
      <c r="M105" s="5" t="str">
        <f>IF(Table13410[[#This Row],[Name]]&lt;&gt;"",Table13410[[#This Row],[Name]],"")</f>
        <v/>
      </c>
      <c r="N105">
        <f>SUM(Table13410[[#This Row],[Class]:[Column3]])-Table13410[[#This Row],[Discard]]</f>
        <v>0</v>
      </c>
      <c r="O105" s="5">
        <f>RANK(Table13410[[#This Row],[Total2]],Table13410[Total2])</f>
        <v>15</v>
      </c>
    </row>
    <row r="106" spans="10:15">
      <c r="J106" s="3">
        <f>IF(COUNT(Table13410[[#This Row],[Class]:[Column4]])&gt;1,MIN(Table13410[[#This Row],[Class]:[Column2]]),0)</f>
        <v>0</v>
      </c>
      <c r="K106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06" s="2" t="str">
        <f>IF(Table13410[[#This Row],[Total]]&lt;&gt;"",RANK(Table13410[[#This Row],[Total]],Table13410[Total]),"")</f>
        <v/>
      </c>
      <c r="M106" s="5" t="str">
        <f>IF(Table13410[[#This Row],[Name]]&lt;&gt;"",Table13410[[#This Row],[Name]],"")</f>
        <v/>
      </c>
      <c r="N106">
        <f>SUM(Table13410[[#This Row],[Class]:[Column3]])-Table13410[[#This Row],[Discard]]</f>
        <v>0</v>
      </c>
      <c r="O106" s="5">
        <f>RANK(Table13410[[#This Row],[Total2]],Table13410[Total2])</f>
        <v>15</v>
      </c>
    </row>
    <row r="107" spans="10:15">
      <c r="J107" s="3">
        <f>IF(COUNT(Table13410[[#This Row],[Class]:[Column4]])&gt;1,MIN(Table13410[[#This Row],[Class]:[Column2]]),0)</f>
        <v>0</v>
      </c>
      <c r="K107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07" s="2" t="str">
        <f>IF(Table13410[[#This Row],[Total]]&lt;&gt;"",RANK(Table13410[[#This Row],[Total]],Table13410[Total]),"")</f>
        <v/>
      </c>
      <c r="M107" s="5" t="str">
        <f>IF(Table13410[[#This Row],[Name]]&lt;&gt;"",Table13410[[#This Row],[Name]],"")</f>
        <v/>
      </c>
      <c r="N107">
        <f>SUM(Table13410[[#This Row],[Class]:[Column3]])-Table13410[[#This Row],[Discard]]</f>
        <v>0</v>
      </c>
      <c r="O107" s="5">
        <f>RANK(Table13410[[#This Row],[Total2]],Table13410[Total2])</f>
        <v>15</v>
      </c>
    </row>
    <row r="108" spans="10:15">
      <c r="J108" s="3">
        <f>IF(COUNT(Table13410[[#This Row],[Class]:[Column4]])&gt;1,MIN(Table13410[[#This Row],[Class]:[Column2]]),0)</f>
        <v>0</v>
      </c>
      <c r="K108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08" s="2" t="str">
        <f>IF(Table13410[[#This Row],[Total]]&lt;&gt;"",RANK(Table13410[[#This Row],[Total]],Table13410[Total]),"")</f>
        <v/>
      </c>
      <c r="M108" s="5" t="str">
        <f>IF(Table13410[[#This Row],[Name]]&lt;&gt;"",Table13410[[#This Row],[Name]],"")</f>
        <v/>
      </c>
      <c r="N108">
        <f>SUM(Table13410[[#This Row],[Class]:[Column3]])-Table13410[[#This Row],[Discard]]</f>
        <v>0</v>
      </c>
      <c r="O108" s="5">
        <f>RANK(Table13410[[#This Row],[Total2]],Table13410[Total2])</f>
        <v>15</v>
      </c>
    </row>
    <row r="109" spans="10:15">
      <c r="J109" s="3">
        <f>IF(COUNT(Table13410[[#This Row],[Class]:[Column4]])&gt;1,MIN(Table13410[[#This Row],[Class]:[Column2]]),0)</f>
        <v>0</v>
      </c>
      <c r="K109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09" s="2" t="str">
        <f>IF(Table13410[[#This Row],[Total]]&lt;&gt;"",RANK(Table13410[[#This Row],[Total]],Table13410[Total]),"")</f>
        <v/>
      </c>
      <c r="M109" s="5" t="str">
        <f>IF(Table13410[[#This Row],[Name]]&lt;&gt;"",Table13410[[#This Row],[Name]],"")</f>
        <v/>
      </c>
      <c r="N109">
        <f>SUM(Table13410[[#This Row],[Class]:[Column3]])-Table13410[[#This Row],[Discard]]</f>
        <v>0</v>
      </c>
      <c r="O109" s="5">
        <f>RANK(Table13410[[#This Row],[Total2]],Table13410[Total2])</f>
        <v>15</v>
      </c>
    </row>
    <row r="110" spans="10:15">
      <c r="J110" s="3">
        <f>IF(COUNT(Table13410[[#This Row],[Class]:[Column4]])&gt;1,MIN(Table13410[[#This Row],[Class]:[Column2]]),0)</f>
        <v>0</v>
      </c>
      <c r="K110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10" s="2" t="str">
        <f>IF(Table13410[[#This Row],[Total]]&lt;&gt;"",RANK(Table13410[[#This Row],[Total]],Table13410[Total]),"")</f>
        <v/>
      </c>
      <c r="M110" s="5" t="str">
        <f>IF(Table13410[[#This Row],[Name]]&lt;&gt;"",Table13410[[#This Row],[Name]],"")</f>
        <v/>
      </c>
      <c r="N110">
        <f>SUM(Table13410[[#This Row],[Class]:[Column3]])-Table13410[[#This Row],[Discard]]</f>
        <v>0</v>
      </c>
      <c r="O110" s="5">
        <f>RANK(Table13410[[#This Row],[Total2]],Table13410[Total2])</f>
        <v>15</v>
      </c>
    </row>
    <row r="111" spans="10:15">
      <c r="J111" s="3">
        <f>IF(COUNT(Table13410[[#This Row],[Class]:[Column4]])&gt;1,MIN(Table13410[[#This Row],[Class]:[Column2]]),0)</f>
        <v>0</v>
      </c>
      <c r="K111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11" s="2" t="str">
        <f>IF(Table13410[[#This Row],[Total]]&lt;&gt;"",RANK(Table13410[[#This Row],[Total]],Table13410[Total]),"")</f>
        <v/>
      </c>
      <c r="M111" s="5" t="str">
        <f>IF(Table13410[[#This Row],[Name]]&lt;&gt;"",Table13410[[#This Row],[Name]],"")</f>
        <v/>
      </c>
      <c r="N111">
        <f>SUM(Table13410[[#This Row],[Class]:[Column3]])-Table13410[[#This Row],[Discard]]</f>
        <v>0</v>
      </c>
      <c r="O111" s="5">
        <f>RANK(Table13410[[#This Row],[Total2]],Table13410[Total2])</f>
        <v>15</v>
      </c>
    </row>
    <row r="112" spans="10:15">
      <c r="J112" s="3">
        <f>IF(COUNT(Table13410[[#This Row],[Class]:[Column4]])&gt;1,MIN(Table13410[[#This Row],[Class]:[Column2]]),0)</f>
        <v>0</v>
      </c>
      <c r="K112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12" s="2" t="str">
        <f>IF(Table13410[[#This Row],[Total]]&lt;&gt;"",RANK(Table13410[[#This Row],[Total]],Table13410[Total]),"")</f>
        <v/>
      </c>
      <c r="M112" s="5" t="str">
        <f>IF(Table13410[[#This Row],[Name]]&lt;&gt;"",Table13410[[#This Row],[Name]],"")</f>
        <v/>
      </c>
      <c r="N112">
        <f>SUM(Table13410[[#This Row],[Class]:[Column3]])-Table13410[[#This Row],[Discard]]</f>
        <v>0</v>
      </c>
      <c r="O112" s="5">
        <f>RANK(Table13410[[#This Row],[Total2]],Table13410[Total2])</f>
        <v>15</v>
      </c>
    </row>
    <row r="113" spans="10:15">
      <c r="J113" s="3">
        <f>IF(COUNT(Table13410[[#This Row],[Class]:[Column4]])&gt;1,MIN(Table13410[[#This Row],[Class]:[Column2]]),0)</f>
        <v>0</v>
      </c>
      <c r="K113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13" s="2" t="str">
        <f>IF(Table13410[[#This Row],[Total]]&lt;&gt;"",RANK(Table13410[[#This Row],[Total]],Table13410[Total]),"")</f>
        <v/>
      </c>
      <c r="M113" s="5" t="str">
        <f>IF(Table13410[[#This Row],[Name]]&lt;&gt;"",Table13410[[#This Row],[Name]],"")</f>
        <v/>
      </c>
      <c r="N113">
        <f>SUM(Table13410[[#This Row],[Class]:[Column3]])-Table13410[[#This Row],[Discard]]</f>
        <v>0</v>
      </c>
      <c r="O113" s="5">
        <f>RANK(Table13410[[#This Row],[Total2]],Table13410[Total2])</f>
        <v>15</v>
      </c>
    </row>
    <row r="114" spans="10:15">
      <c r="J114" s="3">
        <f>IF(COUNT(Table13410[[#This Row],[Class]:[Column4]])&gt;1,MIN(Table13410[[#This Row],[Class]:[Column2]]),0)</f>
        <v>0</v>
      </c>
      <c r="K114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14" s="2" t="str">
        <f>IF(Table13410[[#This Row],[Total]]&lt;&gt;"",RANK(Table13410[[#This Row],[Total]],Table13410[Total]),"")</f>
        <v/>
      </c>
      <c r="M114" s="5" t="str">
        <f>IF(Table13410[[#This Row],[Name]]&lt;&gt;"",Table13410[[#This Row],[Name]],"")</f>
        <v/>
      </c>
      <c r="N114">
        <f>SUM(Table13410[[#This Row],[Class]:[Column3]])-Table13410[[#This Row],[Discard]]</f>
        <v>0</v>
      </c>
      <c r="O114" s="5">
        <f>RANK(Table13410[[#This Row],[Total2]],Table13410[Total2])</f>
        <v>15</v>
      </c>
    </row>
    <row r="115" spans="10:15">
      <c r="J115" s="3">
        <f>IF(COUNT(Table13410[[#This Row],[Class]:[Column4]])&gt;1,MIN(Table13410[[#This Row],[Class]:[Column2]]),0)</f>
        <v>0</v>
      </c>
      <c r="K115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15" s="2" t="str">
        <f>IF(Table13410[[#This Row],[Total]]&lt;&gt;"",RANK(Table13410[[#This Row],[Total]],Table13410[Total]),"")</f>
        <v/>
      </c>
      <c r="M115" s="5" t="str">
        <f>IF(Table13410[[#This Row],[Name]]&lt;&gt;"",Table13410[[#This Row],[Name]],"")</f>
        <v/>
      </c>
      <c r="N115">
        <f>SUM(Table13410[[#This Row],[Class]:[Column3]])-Table13410[[#This Row],[Discard]]</f>
        <v>0</v>
      </c>
      <c r="O115" s="5">
        <f>RANK(Table13410[[#This Row],[Total2]],Table13410[Total2])</f>
        <v>15</v>
      </c>
    </row>
    <row r="116" spans="10:15">
      <c r="J116" s="3">
        <f>IF(COUNT(Table13410[[#This Row],[Class]:[Column4]])&gt;1,MIN(Table13410[[#This Row],[Class]:[Column2]]),0)</f>
        <v>0</v>
      </c>
      <c r="K116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16" s="2" t="str">
        <f>IF(Table13410[[#This Row],[Total]]&lt;&gt;"",RANK(Table13410[[#This Row],[Total]],Table13410[Total]),"")</f>
        <v/>
      </c>
      <c r="M116" s="5" t="str">
        <f>IF(Table13410[[#This Row],[Name]]&lt;&gt;"",Table13410[[#This Row],[Name]],"")</f>
        <v/>
      </c>
      <c r="N116">
        <f>SUM(Table13410[[#This Row],[Class]:[Column3]])-Table13410[[#This Row],[Discard]]</f>
        <v>0</v>
      </c>
      <c r="O116" s="5">
        <f>RANK(Table13410[[#This Row],[Total2]],Table13410[Total2])</f>
        <v>15</v>
      </c>
    </row>
    <row r="117" spans="10:15">
      <c r="J117" s="3">
        <f>IF(COUNT(Table13410[[#This Row],[Class]:[Column4]])&gt;1,MIN(Table13410[[#This Row],[Class]:[Column2]]),0)</f>
        <v>0</v>
      </c>
      <c r="K117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17" s="2" t="str">
        <f>IF(Table13410[[#This Row],[Total]]&lt;&gt;"",RANK(Table13410[[#This Row],[Total]],Table13410[Total]),"")</f>
        <v/>
      </c>
      <c r="M117" s="5" t="str">
        <f>IF(Table13410[[#This Row],[Name]]&lt;&gt;"",Table13410[[#This Row],[Name]],"")</f>
        <v/>
      </c>
      <c r="N117">
        <f>SUM(Table13410[[#This Row],[Class]:[Column3]])-Table13410[[#This Row],[Discard]]</f>
        <v>0</v>
      </c>
      <c r="O117" s="5">
        <f>RANK(Table13410[[#This Row],[Total2]],Table13410[Total2])</f>
        <v>15</v>
      </c>
    </row>
    <row r="118" spans="10:15">
      <c r="J118" s="3">
        <f>IF(COUNT(Table13410[[#This Row],[Class]:[Column4]])&gt;1,MIN(Table13410[[#This Row],[Class]:[Column2]]),0)</f>
        <v>0</v>
      </c>
      <c r="K118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18" s="2" t="str">
        <f>IF(Table13410[[#This Row],[Total]]&lt;&gt;"",RANK(Table13410[[#This Row],[Total]],Table13410[Total]),"")</f>
        <v/>
      </c>
      <c r="M118" s="5" t="str">
        <f>IF(Table13410[[#This Row],[Name]]&lt;&gt;"",Table13410[[#This Row],[Name]],"")</f>
        <v/>
      </c>
      <c r="N118">
        <f>SUM(Table13410[[#This Row],[Class]:[Column3]])-Table13410[[#This Row],[Discard]]</f>
        <v>0</v>
      </c>
      <c r="O118" s="5">
        <f>RANK(Table13410[[#This Row],[Total2]],Table13410[Total2])</f>
        <v>15</v>
      </c>
    </row>
    <row r="119" spans="10:15">
      <c r="J119" s="3">
        <f>IF(COUNT(Table13410[[#This Row],[Class]:[Column4]])&gt;1,MIN(Table13410[[#This Row],[Class]:[Column2]]),0)</f>
        <v>0</v>
      </c>
      <c r="K119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19" s="2" t="str">
        <f>IF(Table13410[[#This Row],[Total]]&lt;&gt;"",RANK(Table13410[[#This Row],[Total]],Table13410[Total]),"")</f>
        <v/>
      </c>
      <c r="M119" s="5" t="str">
        <f>IF(Table13410[[#This Row],[Name]]&lt;&gt;"",Table13410[[#This Row],[Name]],"")</f>
        <v/>
      </c>
      <c r="N119">
        <f>SUM(Table13410[[#This Row],[Class]:[Column3]])-Table13410[[#This Row],[Discard]]</f>
        <v>0</v>
      </c>
      <c r="O119" s="5">
        <f>RANK(Table13410[[#This Row],[Total2]],Table13410[Total2])</f>
        <v>15</v>
      </c>
    </row>
    <row r="120" spans="10:15">
      <c r="J120" s="3">
        <f>IF(COUNT(Table13410[[#This Row],[Class]:[Column4]])&gt;1,MIN(Table13410[[#This Row],[Class]:[Column2]]),0)</f>
        <v>0</v>
      </c>
      <c r="K120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20" s="2" t="str">
        <f>IF(Table13410[[#This Row],[Total]]&lt;&gt;"",RANK(Table13410[[#This Row],[Total]],Table13410[Total]),"")</f>
        <v/>
      </c>
      <c r="M120" s="5" t="str">
        <f>IF(Table13410[[#This Row],[Name]]&lt;&gt;"",Table13410[[#This Row],[Name]],"")</f>
        <v/>
      </c>
      <c r="N120">
        <f>SUM(Table13410[[#This Row],[Class]:[Column3]])-Table13410[[#This Row],[Discard]]</f>
        <v>0</v>
      </c>
      <c r="O120" s="5">
        <f>RANK(Table13410[[#This Row],[Total2]],Table13410[Total2])</f>
        <v>15</v>
      </c>
    </row>
    <row r="121" spans="10:15">
      <c r="J121" s="3">
        <f>IF(COUNT(Table13410[[#This Row],[Class]:[Column4]])&gt;1,MIN(Table13410[[#This Row],[Class]:[Column2]]),0)</f>
        <v>0</v>
      </c>
      <c r="K121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21" s="2" t="str">
        <f>IF(Table13410[[#This Row],[Total]]&lt;&gt;"",RANK(Table13410[[#This Row],[Total]],Table13410[Total]),"")</f>
        <v/>
      </c>
      <c r="M121" s="5" t="str">
        <f>IF(Table13410[[#This Row],[Name]]&lt;&gt;"",Table13410[[#This Row],[Name]],"")</f>
        <v/>
      </c>
      <c r="N121">
        <f>SUM(Table13410[[#This Row],[Class]:[Column3]])-Table13410[[#This Row],[Discard]]</f>
        <v>0</v>
      </c>
      <c r="O121" s="5">
        <f>RANK(Table13410[[#This Row],[Total2]],Table13410[Total2])</f>
        <v>15</v>
      </c>
    </row>
    <row r="122" spans="10:15">
      <c r="J122" s="3">
        <f>IF(COUNT(Table13410[[#This Row],[Class]:[Column4]])&gt;1,MIN(Table13410[[#This Row],[Class]:[Column2]]),0)</f>
        <v>0</v>
      </c>
      <c r="K122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22" s="2" t="str">
        <f>IF(Table13410[[#This Row],[Total]]&lt;&gt;"",RANK(Table13410[[#This Row],[Total]],Table13410[Total]),"")</f>
        <v/>
      </c>
      <c r="M122" s="5" t="str">
        <f>IF(Table13410[[#This Row],[Name]]&lt;&gt;"",Table13410[[#This Row],[Name]],"")</f>
        <v/>
      </c>
      <c r="N122">
        <f>SUM(Table13410[[#This Row],[Class]:[Column3]])-Table13410[[#This Row],[Discard]]</f>
        <v>0</v>
      </c>
      <c r="O122" s="5">
        <f>RANK(Table13410[[#This Row],[Total2]],Table13410[Total2])</f>
        <v>15</v>
      </c>
    </row>
    <row r="123" spans="10:15">
      <c r="J123" s="3">
        <f>IF(COUNT(Table13410[[#This Row],[Class]:[Column4]])&gt;1,MIN(Table13410[[#This Row],[Class]:[Column2]]),0)</f>
        <v>0</v>
      </c>
      <c r="K123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23" s="2" t="str">
        <f>IF(Table13410[[#This Row],[Total]]&lt;&gt;"",RANK(Table13410[[#This Row],[Total]],Table13410[Total]),"")</f>
        <v/>
      </c>
      <c r="M123" s="5" t="str">
        <f>IF(Table13410[[#This Row],[Name]]&lt;&gt;"",Table13410[[#This Row],[Name]],"")</f>
        <v/>
      </c>
      <c r="N123">
        <f>SUM(Table13410[[#This Row],[Class]:[Column3]])-Table13410[[#This Row],[Discard]]</f>
        <v>0</v>
      </c>
      <c r="O123" s="5">
        <f>RANK(Table13410[[#This Row],[Total2]],Table13410[Total2])</f>
        <v>15</v>
      </c>
    </row>
    <row r="124" spans="10:15">
      <c r="J124" s="3">
        <f>IF(COUNT(Table13410[[#This Row],[Class]:[Column4]])&gt;1,MIN(Table13410[[#This Row],[Class]:[Column2]]),0)</f>
        <v>0</v>
      </c>
      <c r="K124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24" s="2" t="str">
        <f>IF(Table13410[[#This Row],[Total]]&lt;&gt;"",RANK(Table13410[[#This Row],[Total]],Table13410[Total]),"")</f>
        <v/>
      </c>
      <c r="M124" s="5" t="str">
        <f>IF(Table13410[[#This Row],[Name]]&lt;&gt;"",Table13410[[#This Row],[Name]],"")</f>
        <v/>
      </c>
      <c r="N124">
        <f>SUM(Table13410[[#This Row],[Class]:[Column3]])-Table13410[[#This Row],[Discard]]</f>
        <v>0</v>
      </c>
      <c r="O124" s="5">
        <f>RANK(Table13410[[#This Row],[Total2]],Table13410[Total2])</f>
        <v>15</v>
      </c>
    </row>
    <row r="125" spans="10:15">
      <c r="J125" s="3">
        <f>IF(COUNT(Table13410[[#This Row],[Class]:[Column4]])&gt;1,MIN(Table13410[[#This Row],[Class]:[Column2]]),0)</f>
        <v>0</v>
      </c>
      <c r="K125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25" s="2" t="str">
        <f>IF(Table13410[[#This Row],[Total]]&lt;&gt;"",RANK(Table13410[[#This Row],[Total]],Table13410[Total]),"")</f>
        <v/>
      </c>
      <c r="M125" s="5" t="str">
        <f>IF(Table13410[[#This Row],[Name]]&lt;&gt;"",Table13410[[#This Row],[Name]],"")</f>
        <v/>
      </c>
      <c r="N125">
        <f>SUM(Table13410[[#This Row],[Class]:[Column3]])-Table13410[[#This Row],[Discard]]</f>
        <v>0</v>
      </c>
      <c r="O125" s="5">
        <f>RANK(Table13410[[#This Row],[Total2]],Table13410[Total2])</f>
        <v>15</v>
      </c>
    </row>
    <row r="126" spans="10:15">
      <c r="J126" s="3">
        <f>IF(COUNT(Table13410[[#This Row],[Class]:[Column4]])&gt;1,MIN(Table13410[[#This Row],[Class]:[Column2]]),0)</f>
        <v>0</v>
      </c>
      <c r="K126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26" s="2" t="str">
        <f>IF(Table13410[[#This Row],[Total]]&lt;&gt;"",RANK(Table13410[[#This Row],[Total]],Table13410[Total]),"")</f>
        <v/>
      </c>
      <c r="M126" s="5" t="str">
        <f>IF(Table13410[[#This Row],[Name]]&lt;&gt;"",Table13410[[#This Row],[Name]],"")</f>
        <v/>
      </c>
      <c r="N126">
        <f>SUM(Table13410[[#This Row],[Class]:[Column3]])-Table13410[[#This Row],[Discard]]</f>
        <v>0</v>
      </c>
      <c r="O126" s="5">
        <f>RANK(Table13410[[#This Row],[Total2]],Table13410[Total2])</f>
        <v>15</v>
      </c>
    </row>
    <row r="127" spans="10:15">
      <c r="J127" s="3">
        <f>IF(COUNT(Table13410[[#This Row],[Class]:[Column4]])&gt;1,MIN(Table13410[[#This Row],[Class]:[Column2]]),0)</f>
        <v>0</v>
      </c>
      <c r="K127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27" s="2" t="str">
        <f>IF(Table13410[[#This Row],[Total]]&lt;&gt;"",RANK(Table13410[[#This Row],[Total]],Table13410[Total]),"")</f>
        <v/>
      </c>
      <c r="M127" s="5" t="str">
        <f>IF(Table13410[[#This Row],[Name]]&lt;&gt;"",Table13410[[#This Row],[Name]],"")</f>
        <v/>
      </c>
      <c r="N127">
        <f>SUM(Table13410[[#This Row],[Class]:[Column3]])-Table13410[[#This Row],[Discard]]</f>
        <v>0</v>
      </c>
      <c r="O127" s="5">
        <f>RANK(Table13410[[#This Row],[Total2]],Table13410[Total2])</f>
        <v>15</v>
      </c>
    </row>
    <row r="128" spans="10:15">
      <c r="J128" s="3">
        <f>IF(COUNT(Table13410[[#This Row],[Class]:[Column4]])&gt;1,MIN(Table13410[[#This Row],[Class]:[Column2]]),0)</f>
        <v>0</v>
      </c>
      <c r="K128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28" s="2" t="str">
        <f>IF(Table13410[[#This Row],[Total]]&lt;&gt;"",RANK(Table13410[[#This Row],[Total]],Table13410[Total]),"")</f>
        <v/>
      </c>
      <c r="M128" s="5" t="str">
        <f>IF(Table13410[[#This Row],[Name]]&lt;&gt;"",Table13410[[#This Row],[Name]],"")</f>
        <v/>
      </c>
      <c r="N128">
        <f>SUM(Table13410[[#This Row],[Class]:[Column3]])-Table13410[[#This Row],[Discard]]</f>
        <v>0</v>
      </c>
      <c r="O128" s="5">
        <f>RANK(Table13410[[#This Row],[Total2]],Table13410[Total2])</f>
        <v>15</v>
      </c>
    </row>
    <row r="129" spans="10:15">
      <c r="J129" s="3">
        <f>IF(COUNT(Table13410[[#This Row],[Class]:[Column4]])&gt;1,MIN(Table13410[[#This Row],[Class]:[Column2]]),0)</f>
        <v>0</v>
      </c>
      <c r="K129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29" s="2" t="str">
        <f>IF(Table13410[[#This Row],[Total]]&lt;&gt;"",RANK(Table13410[[#This Row],[Total]],Table13410[Total]),"")</f>
        <v/>
      </c>
      <c r="M129" s="5" t="str">
        <f>IF(Table13410[[#This Row],[Name]]&lt;&gt;"",Table13410[[#This Row],[Name]],"")</f>
        <v/>
      </c>
      <c r="N129">
        <f>SUM(Table13410[[#This Row],[Class]:[Column3]])-Table13410[[#This Row],[Discard]]</f>
        <v>0</v>
      </c>
      <c r="O129" s="5">
        <f>RANK(Table13410[[#This Row],[Total2]],Table13410[Total2])</f>
        <v>15</v>
      </c>
    </row>
    <row r="130" spans="10:15">
      <c r="J130" s="3">
        <f>IF(COUNT(Table13410[[#This Row],[Class]:[Column4]])&gt;1,MIN(Table13410[[#This Row],[Class]:[Column2]]),0)</f>
        <v>0</v>
      </c>
      <c r="K130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30" s="2" t="str">
        <f>IF(Table13410[[#This Row],[Total]]&lt;&gt;"",RANK(Table13410[[#This Row],[Total]],Table13410[Total]),"")</f>
        <v/>
      </c>
      <c r="M130" s="5" t="str">
        <f>IF(Table13410[[#This Row],[Name]]&lt;&gt;"",Table13410[[#This Row],[Name]],"")</f>
        <v/>
      </c>
      <c r="N130">
        <f>SUM(Table13410[[#This Row],[Class]:[Column3]])-Table13410[[#This Row],[Discard]]</f>
        <v>0</v>
      </c>
      <c r="O130" s="5">
        <f>RANK(Table13410[[#This Row],[Total2]],Table13410[Total2])</f>
        <v>15</v>
      </c>
    </row>
    <row r="131" spans="10:15">
      <c r="J131" s="3">
        <f>IF(COUNT(Table13410[[#This Row],[Class]:[Column4]])&gt;1,MIN(Table13410[[#This Row],[Class]:[Column2]]),0)</f>
        <v>0</v>
      </c>
      <c r="K131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31" s="2" t="str">
        <f>IF(Table13410[[#This Row],[Total]]&lt;&gt;"",RANK(Table13410[[#This Row],[Total]],Table13410[Total]),"")</f>
        <v/>
      </c>
      <c r="M131" s="5" t="str">
        <f>IF(Table13410[[#This Row],[Name]]&lt;&gt;"",Table13410[[#This Row],[Name]],"")</f>
        <v/>
      </c>
      <c r="N131">
        <f>SUM(Table13410[[#This Row],[Class]:[Column3]])-Table13410[[#This Row],[Discard]]</f>
        <v>0</v>
      </c>
      <c r="O131" s="5">
        <f>RANK(Table13410[[#This Row],[Total2]],Table13410[Total2])</f>
        <v>15</v>
      </c>
    </row>
    <row r="132" spans="10:15">
      <c r="J132" s="3">
        <f>IF(COUNT(Table13410[[#This Row],[Class]:[Column4]])&gt;1,MIN(Table13410[[#This Row],[Class]:[Column2]]),0)</f>
        <v>0</v>
      </c>
      <c r="K132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32" s="2" t="str">
        <f>IF(Table13410[[#This Row],[Total]]&lt;&gt;"",RANK(Table13410[[#This Row],[Total]],Table13410[Total]),"")</f>
        <v/>
      </c>
      <c r="M132" s="5" t="str">
        <f>IF(Table13410[[#This Row],[Name]]&lt;&gt;"",Table13410[[#This Row],[Name]],"")</f>
        <v/>
      </c>
      <c r="N132">
        <f>SUM(Table13410[[#This Row],[Class]:[Column3]])-Table13410[[#This Row],[Discard]]</f>
        <v>0</v>
      </c>
      <c r="O132" s="5">
        <f>RANK(Table13410[[#This Row],[Total2]],Table13410[Total2])</f>
        <v>15</v>
      </c>
    </row>
    <row r="133" spans="10:15">
      <c r="J133" s="3">
        <f>IF(COUNT(Table13410[[#This Row],[Class]:[Column4]])&gt;1,MIN(Table13410[[#This Row],[Class]:[Column2]]),0)</f>
        <v>0</v>
      </c>
      <c r="K133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33" s="2" t="str">
        <f>IF(Table13410[[#This Row],[Total]]&lt;&gt;"",RANK(Table13410[[#This Row],[Total]],Table13410[Total]),"")</f>
        <v/>
      </c>
      <c r="M133" s="5" t="str">
        <f>IF(Table13410[[#This Row],[Name]]&lt;&gt;"",Table13410[[#This Row],[Name]],"")</f>
        <v/>
      </c>
      <c r="N133">
        <f>SUM(Table13410[[#This Row],[Class]:[Column3]])-Table13410[[#This Row],[Discard]]</f>
        <v>0</v>
      </c>
      <c r="O133" s="5">
        <f>RANK(Table13410[[#This Row],[Total2]],Table13410[Total2])</f>
        <v>15</v>
      </c>
    </row>
    <row r="134" spans="10:15">
      <c r="J134" s="3">
        <f>IF(COUNT(Table13410[[#This Row],[Class]:[Column4]])&gt;1,MIN(Table13410[[#This Row],[Class]:[Column2]]),0)</f>
        <v>0</v>
      </c>
      <c r="K134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34" s="2" t="str">
        <f>IF(Table13410[[#This Row],[Total]]&lt;&gt;"",RANK(Table13410[[#This Row],[Total]],Table13410[Total]),"")</f>
        <v/>
      </c>
      <c r="M134" s="5" t="str">
        <f>IF(Table13410[[#This Row],[Name]]&lt;&gt;"",Table13410[[#This Row],[Name]],"")</f>
        <v/>
      </c>
      <c r="N134">
        <f>SUM(Table13410[[#This Row],[Class]:[Column3]])-Table13410[[#This Row],[Discard]]</f>
        <v>0</v>
      </c>
      <c r="O134" s="5">
        <f>RANK(Table13410[[#This Row],[Total2]],Table13410[Total2])</f>
        <v>15</v>
      </c>
    </row>
    <row r="135" spans="10:15">
      <c r="J135" s="3">
        <f>IF(COUNT(Table13410[[#This Row],[Class]:[Column4]])&gt;1,MIN(Table13410[[#This Row],[Class]:[Column2]]),0)</f>
        <v>0</v>
      </c>
      <c r="K135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35" s="2" t="str">
        <f>IF(Table13410[[#This Row],[Total]]&lt;&gt;"",RANK(Table13410[[#This Row],[Total]],Table13410[Total]),"")</f>
        <v/>
      </c>
      <c r="M135" s="5" t="str">
        <f>IF(Table13410[[#This Row],[Name]]&lt;&gt;"",Table13410[[#This Row],[Name]],"")</f>
        <v/>
      </c>
      <c r="N135">
        <f>SUM(Table13410[[#This Row],[Class]:[Column3]])-Table13410[[#This Row],[Discard]]</f>
        <v>0</v>
      </c>
      <c r="O135" s="5">
        <f>RANK(Table13410[[#This Row],[Total2]],Table13410[Total2])</f>
        <v>15</v>
      </c>
    </row>
    <row r="136" spans="10:15">
      <c r="J136" s="3">
        <f>IF(COUNT(Table13410[[#This Row],[Class]:[Column4]])&gt;1,MIN(Table13410[[#This Row],[Class]:[Column2]]),0)</f>
        <v>0</v>
      </c>
      <c r="K136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36" s="2" t="str">
        <f>IF(Table13410[[#This Row],[Total]]&lt;&gt;"",RANK(Table13410[[#This Row],[Total]],Table13410[Total]),"")</f>
        <v/>
      </c>
      <c r="M136" s="5" t="str">
        <f>IF(Table13410[[#This Row],[Name]]&lt;&gt;"",Table13410[[#This Row],[Name]],"")</f>
        <v/>
      </c>
      <c r="N136">
        <f>SUM(Table13410[[#This Row],[Class]:[Column3]])-Table13410[[#This Row],[Discard]]</f>
        <v>0</v>
      </c>
      <c r="O136" s="5">
        <f>RANK(Table13410[[#This Row],[Total2]],Table13410[Total2])</f>
        <v>15</v>
      </c>
    </row>
    <row r="137" spans="10:15">
      <c r="J137" s="3">
        <f>IF(COUNT(Table13410[[#This Row],[Class]:[Column4]])&gt;1,MIN(Table13410[[#This Row],[Class]:[Column2]]),0)</f>
        <v>0</v>
      </c>
      <c r="K137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37" s="2" t="str">
        <f>IF(Table13410[[#This Row],[Total]]&lt;&gt;"",RANK(Table13410[[#This Row],[Total]],Table13410[Total]),"")</f>
        <v/>
      </c>
      <c r="M137" s="5" t="str">
        <f>IF(Table13410[[#This Row],[Name]]&lt;&gt;"",Table13410[[#This Row],[Name]],"")</f>
        <v/>
      </c>
      <c r="N137">
        <f>SUM(Table13410[[#This Row],[Class]:[Column3]])-Table13410[[#This Row],[Discard]]</f>
        <v>0</v>
      </c>
      <c r="O137" s="5">
        <f>RANK(Table13410[[#This Row],[Total2]],Table13410[Total2])</f>
        <v>15</v>
      </c>
    </row>
    <row r="138" spans="10:15">
      <c r="J138" s="3">
        <f>IF(COUNT(Table13410[[#This Row],[Class]:[Column4]])&gt;1,MIN(Table13410[[#This Row],[Class]:[Column2]]),0)</f>
        <v>0</v>
      </c>
      <c r="K138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38" s="2" t="str">
        <f>IF(Table13410[[#This Row],[Total]]&lt;&gt;"",RANK(Table13410[[#This Row],[Total]],Table13410[Total]),"")</f>
        <v/>
      </c>
      <c r="M138" s="5" t="str">
        <f>IF(Table13410[[#This Row],[Name]]&lt;&gt;"",Table13410[[#This Row],[Name]],"")</f>
        <v/>
      </c>
      <c r="N138">
        <f>SUM(Table13410[[#This Row],[Class]:[Column3]])-Table13410[[#This Row],[Discard]]</f>
        <v>0</v>
      </c>
      <c r="O138" s="5">
        <f>RANK(Table13410[[#This Row],[Total2]],Table13410[Total2])</f>
        <v>15</v>
      </c>
    </row>
    <row r="139" spans="10:15">
      <c r="J139" s="3">
        <f>IF(COUNT(Table13410[[#This Row],[Class]:[Column4]])&gt;1,MIN(Table13410[[#This Row],[Class]:[Column2]]),0)</f>
        <v>0</v>
      </c>
      <c r="K139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39" s="2" t="str">
        <f>IF(Table13410[[#This Row],[Total]]&lt;&gt;"",RANK(Table13410[[#This Row],[Total]],Table13410[Total]),"")</f>
        <v/>
      </c>
      <c r="M139" s="5" t="str">
        <f>IF(Table13410[[#This Row],[Name]]&lt;&gt;"",Table13410[[#This Row],[Name]],"")</f>
        <v/>
      </c>
      <c r="N139">
        <f>SUM(Table13410[[#This Row],[Class]:[Column3]])-Table13410[[#This Row],[Discard]]</f>
        <v>0</v>
      </c>
      <c r="O139" s="5">
        <f>RANK(Table13410[[#This Row],[Total2]],Table13410[Total2])</f>
        <v>15</v>
      </c>
    </row>
    <row r="140" spans="10:15">
      <c r="J140" s="3">
        <f>IF(COUNT(Table13410[[#This Row],[Class]:[Column4]])&gt;1,MIN(Table13410[[#This Row],[Class]:[Column2]]),0)</f>
        <v>0</v>
      </c>
      <c r="K140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40" s="2" t="str">
        <f>IF(Table13410[[#This Row],[Total]]&lt;&gt;"",RANK(Table13410[[#This Row],[Total]],Table13410[Total]),"")</f>
        <v/>
      </c>
      <c r="M140" s="5" t="str">
        <f>IF(Table13410[[#This Row],[Name]]&lt;&gt;"",Table13410[[#This Row],[Name]],"")</f>
        <v/>
      </c>
      <c r="N140">
        <f>SUM(Table13410[[#This Row],[Class]:[Column3]])-Table13410[[#This Row],[Discard]]</f>
        <v>0</v>
      </c>
      <c r="O140" s="5">
        <f>RANK(Table13410[[#This Row],[Total2]],Table13410[Total2])</f>
        <v>15</v>
      </c>
    </row>
    <row r="141" spans="10:15">
      <c r="J141" s="3">
        <f>IF(COUNT(Table13410[[#This Row],[Class]:[Column4]])&gt;1,MIN(Table13410[[#This Row],[Class]:[Column2]]),0)</f>
        <v>0</v>
      </c>
      <c r="K141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41" s="2" t="str">
        <f>IF(Table13410[[#This Row],[Total]]&lt;&gt;"",RANK(Table13410[[#This Row],[Total]],Table13410[Total]),"")</f>
        <v/>
      </c>
      <c r="M141" s="5" t="str">
        <f>IF(Table13410[[#This Row],[Name]]&lt;&gt;"",Table13410[[#This Row],[Name]],"")</f>
        <v/>
      </c>
      <c r="N141">
        <f>SUM(Table13410[[#This Row],[Class]:[Column3]])-Table13410[[#This Row],[Discard]]</f>
        <v>0</v>
      </c>
      <c r="O141" s="5">
        <f>RANK(Table13410[[#This Row],[Total2]],Table13410[Total2])</f>
        <v>15</v>
      </c>
    </row>
    <row r="142" spans="10:15">
      <c r="J142" s="3">
        <f>IF(COUNT(Table13410[[#This Row],[Class]:[Column4]])&gt;1,MIN(Table13410[[#This Row],[Class]:[Column2]]),0)</f>
        <v>0</v>
      </c>
      <c r="K142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42" s="2" t="str">
        <f>IF(Table13410[[#This Row],[Total]]&lt;&gt;"",RANK(Table13410[[#This Row],[Total]],Table13410[Total]),"")</f>
        <v/>
      </c>
      <c r="M142" s="5" t="str">
        <f>IF(Table13410[[#This Row],[Name]]&lt;&gt;"",Table13410[[#This Row],[Name]],"")</f>
        <v/>
      </c>
      <c r="N142">
        <f>SUM(Table13410[[#This Row],[Class]:[Column3]])-Table13410[[#This Row],[Discard]]</f>
        <v>0</v>
      </c>
      <c r="O142" s="5">
        <f>RANK(Table13410[[#This Row],[Total2]],Table13410[Total2])</f>
        <v>15</v>
      </c>
    </row>
    <row r="143" spans="10:15">
      <c r="J143" s="3">
        <f>IF(COUNT(Table13410[[#This Row],[Class]:[Column4]])&gt;1,MIN(Table13410[[#This Row],[Class]:[Column2]]),0)</f>
        <v>0</v>
      </c>
      <c r="K143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43" s="2" t="str">
        <f>IF(Table13410[[#This Row],[Total]]&lt;&gt;"",RANK(Table13410[[#This Row],[Total]],Table13410[Total]),"")</f>
        <v/>
      </c>
      <c r="M143" s="5" t="str">
        <f>IF(Table13410[[#This Row],[Name]]&lt;&gt;"",Table13410[[#This Row],[Name]],"")</f>
        <v/>
      </c>
      <c r="N143">
        <f>SUM(Table13410[[#This Row],[Class]:[Column3]])-Table13410[[#This Row],[Discard]]</f>
        <v>0</v>
      </c>
      <c r="O143" s="5">
        <f>RANK(Table13410[[#This Row],[Total2]],Table13410[Total2])</f>
        <v>15</v>
      </c>
    </row>
    <row r="144" spans="10:15">
      <c r="J144" s="3">
        <f>IF(COUNT(Table13410[[#This Row],[Class]:[Column4]])&gt;1,MIN(Table13410[[#This Row],[Class]:[Column2]]),0)</f>
        <v>0</v>
      </c>
      <c r="K144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44" s="2" t="str">
        <f>IF(Table13410[[#This Row],[Total]]&lt;&gt;"",RANK(Table13410[[#This Row],[Total]],Table13410[Total]),"")</f>
        <v/>
      </c>
      <c r="M144" s="5" t="str">
        <f>IF(Table13410[[#This Row],[Name]]&lt;&gt;"",Table13410[[#This Row],[Name]],"")</f>
        <v/>
      </c>
      <c r="N144">
        <f>SUM(Table13410[[#This Row],[Class]:[Column3]])-Table13410[[#This Row],[Discard]]</f>
        <v>0</v>
      </c>
      <c r="O144" s="5">
        <f>RANK(Table13410[[#This Row],[Total2]],Table13410[Total2])</f>
        <v>15</v>
      </c>
    </row>
    <row r="145" spans="10:15">
      <c r="J145" s="3">
        <f>IF(COUNT(Table13410[[#This Row],[Class]:[Column4]])&gt;1,MIN(Table13410[[#This Row],[Class]:[Column2]]),0)</f>
        <v>0</v>
      </c>
      <c r="K145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45" s="2" t="str">
        <f>IF(Table13410[[#This Row],[Total]]&lt;&gt;"",RANK(Table13410[[#This Row],[Total]],Table13410[Total]),"")</f>
        <v/>
      </c>
      <c r="M145" s="5" t="str">
        <f>IF(Table13410[[#This Row],[Name]]&lt;&gt;"",Table13410[[#This Row],[Name]],"")</f>
        <v/>
      </c>
      <c r="N145">
        <f>SUM(Table13410[[#This Row],[Class]:[Column3]])-Table13410[[#This Row],[Discard]]</f>
        <v>0</v>
      </c>
      <c r="O145" s="5">
        <f>RANK(Table13410[[#This Row],[Total2]],Table13410[Total2])</f>
        <v>15</v>
      </c>
    </row>
    <row r="146" spans="10:15">
      <c r="J146" s="3">
        <f>IF(COUNT(Table13410[[#This Row],[Class]:[Column4]])&gt;1,MIN(Table13410[[#This Row],[Class]:[Column2]]),0)</f>
        <v>0</v>
      </c>
      <c r="K146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46" s="2" t="str">
        <f>IF(Table13410[[#This Row],[Total]]&lt;&gt;"",RANK(Table13410[[#This Row],[Total]],Table13410[Total]),"")</f>
        <v/>
      </c>
      <c r="M146" s="5" t="str">
        <f>IF(Table13410[[#This Row],[Name]]&lt;&gt;"",Table13410[[#This Row],[Name]],"")</f>
        <v/>
      </c>
      <c r="N146">
        <f>SUM(Table13410[[#This Row],[Class]:[Column3]])-Table13410[[#This Row],[Discard]]</f>
        <v>0</v>
      </c>
      <c r="O146" s="5">
        <f>RANK(Table13410[[#This Row],[Total2]],Table13410[Total2])</f>
        <v>15</v>
      </c>
    </row>
    <row r="147" spans="10:15">
      <c r="J147" s="3">
        <f>IF(COUNT(Table13410[[#This Row],[Class]:[Column4]])&gt;1,MIN(Table13410[[#This Row],[Class]:[Column2]]),0)</f>
        <v>0</v>
      </c>
      <c r="K147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47" s="2" t="str">
        <f>IF(Table13410[[#This Row],[Total]]&lt;&gt;"",RANK(Table13410[[#This Row],[Total]],Table13410[Total]),"")</f>
        <v/>
      </c>
      <c r="M147" s="5" t="str">
        <f>IF(Table13410[[#This Row],[Name]]&lt;&gt;"",Table13410[[#This Row],[Name]],"")</f>
        <v/>
      </c>
      <c r="N147">
        <f>SUM(Table13410[[#This Row],[Class]:[Column3]])-Table13410[[#This Row],[Discard]]</f>
        <v>0</v>
      </c>
      <c r="O147" s="5">
        <f>RANK(Table13410[[#This Row],[Total2]],Table13410[Total2])</f>
        <v>15</v>
      </c>
    </row>
    <row r="148" spans="10:15">
      <c r="J148" s="3">
        <f>IF(COUNT(Table13410[[#This Row],[Class]:[Column4]])&gt;1,MIN(Table13410[[#This Row],[Class]:[Column2]]),0)</f>
        <v>0</v>
      </c>
      <c r="K148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48" s="2" t="str">
        <f>IF(Table13410[[#This Row],[Total]]&lt;&gt;"",RANK(Table13410[[#This Row],[Total]],Table13410[Total]),"")</f>
        <v/>
      </c>
      <c r="M148" s="5" t="str">
        <f>IF(Table13410[[#This Row],[Name]]&lt;&gt;"",Table13410[[#This Row],[Name]],"")</f>
        <v/>
      </c>
      <c r="N148">
        <f>SUM(Table13410[[#This Row],[Class]:[Column3]])-Table13410[[#This Row],[Discard]]</f>
        <v>0</v>
      </c>
      <c r="O148" s="5">
        <f>RANK(Table13410[[#This Row],[Total2]],Table13410[Total2])</f>
        <v>15</v>
      </c>
    </row>
    <row r="149" spans="10:15">
      <c r="J149" s="3">
        <f>IF(COUNT(Table13410[[#This Row],[Class]:[Column4]])&gt;1,MIN(Table13410[[#This Row],[Class]:[Column2]]),0)</f>
        <v>0</v>
      </c>
      <c r="K149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49" s="2" t="str">
        <f>IF(Table13410[[#This Row],[Total]]&lt;&gt;"",RANK(Table13410[[#This Row],[Total]],Table13410[Total]),"")</f>
        <v/>
      </c>
      <c r="M149" s="5" t="str">
        <f>IF(Table13410[[#This Row],[Name]]&lt;&gt;"",Table13410[[#This Row],[Name]],"")</f>
        <v/>
      </c>
      <c r="N149">
        <f>SUM(Table13410[[#This Row],[Class]:[Column3]])-Table13410[[#This Row],[Discard]]</f>
        <v>0</v>
      </c>
      <c r="O149" s="5">
        <f>RANK(Table13410[[#This Row],[Total2]],Table13410[Total2])</f>
        <v>15</v>
      </c>
    </row>
    <row r="150" spans="10:15">
      <c r="J150" s="3">
        <f>IF(COUNT(Table13410[[#This Row],[Class]:[Column4]])&gt;1,MIN(Table13410[[#This Row],[Class]:[Column2]]),0)</f>
        <v>0</v>
      </c>
      <c r="K150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50" s="2" t="str">
        <f>IF(Table13410[[#This Row],[Total]]&lt;&gt;"",RANK(Table13410[[#This Row],[Total]],Table13410[Total]),"")</f>
        <v/>
      </c>
      <c r="M150" s="5" t="str">
        <f>IF(Table13410[[#This Row],[Name]]&lt;&gt;"",Table13410[[#This Row],[Name]],"")</f>
        <v/>
      </c>
      <c r="N150">
        <f>SUM(Table13410[[#This Row],[Class]:[Column3]])-Table13410[[#This Row],[Discard]]</f>
        <v>0</v>
      </c>
      <c r="O150" s="5">
        <f>RANK(Table13410[[#This Row],[Total2]],Table13410[Total2])</f>
        <v>15</v>
      </c>
    </row>
    <row r="151" spans="10:15">
      <c r="J151" s="3">
        <f>IF(COUNT(Table13410[[#This Row],[Class]:[Column4]])&gt;1,MIN(Table13410[[#This Row],[Class]:[Column2]]),0)</f>
        <v>0</v>
      </c>
      <c r="K151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51" s="2" t="str">
        <f>IF(Table13410[[#This Row],[Total]]&lt;&gt;"",RANK(Table13410[[#This Row],[Total]],Table13410[Total]),"")</f>
        <v/>
      </c>
      <c r="M151" s="5" t="str">
        <f>IF(Table13410[[#This Row],[Name]]&lt;&gt;"",Table13410[[#This Row],[Name]],"")</f>
        <v/>
      </c>
      <c r="N151">
        <f>SUM(Table13410[[#This Row],[Class]:[Column3]])-Table13410[[#This Row],[Discard]]</f>
        <v>0</v>
      </c>
      <c r="O151" s="5">
        <f>RANK(Table13410[[#This Row],[Total2]],Table13410[Total2])</f>
        <v>15</v>
      </c>
    </row>
    <row r="152" spans="10:15">
      <c r="J152" s="3">
        <f>IF(COUNT(Table13410[[#This Row],[Class]:[Column4]])&gt;1,MIN(Table13410[[#This Row],[Class]:[Column2]]),0)</f>
        <v>0</v>
      </c>
      <c r="K152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52" s="2" t="str">
        <f>IF(Table13410[[#This Row],[Total]]&lt;&gt;"",RANK(Table13410[[#This Row],[Total]],Table13410[Total]),"")</f>
        <v/>
      </c>
      <c r="M152" s="5" t="str">
        <f>IF(Table13410[[#This Row],[Name]]&lt;&gt;"",Table13410[[#This Row],[Name]],"")</f>
        <v/>
      </c>
      <c r="N152">
        <f>SUM(Table13410[[#This Row],[Class]:[Column3]])-Table13410[[#This Row],[Discard]]</f>
        <v>0</v>
      </c>
      <c r="O152" s="5">
        <f>RANK(Table13410[[#This Row],[Total2]],Table13410[Total2])</f>
        <v>15</v>
      </c>
    </row>
    <row r="153" spans="10:15">
      <c r="J153" s="3">
        <f>IF(COUNT(Table13410[[#This Row],[Class]:[Column4]])&gt;1,MIN(Table13410[[#This Row],[Class]:[Column2]]),0)</f>
        <v>0</v>
      </c>
      <c r="K153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53" s="2" t="str">
        <f>IF(Table13410[[#This Row],[Total]]&lt;&gt;"",RANK(Table13410[[#This Row],[Total]],Table13410[Total]),"")</f>
        <v/>
      </c>
      <c r="M153" s="5" t="str">
        <f>IF(Table13410[[#This Row],[Name]]&lt;&gt;"",Table13410[[#This Row],[Name]],"")</f>
        <v/>
      </c>
      <c r="N153">
        <f>SUM(Table13410[[#This Row],[Class]:[Column3]])-Table13410[[#This Row],[Discard]]</f>
        <v>0</v>
      </c>
      <c r="O153" s="5">
        <f>RANK(Table13410[[#This Row],[Total2]],Table13410[Total2])</f>
        <v>15</v>
      </c>
    </row>
    <row r="154" spans="10:15">
      <c r="J154" s="3">
        <f>IF(COUNT(Table13410[[#This Row],[Class]:[Column4]])&gt;1,MIN(Table13410[[#This Row],[Class]:[Column2]]),0)</f>
        <v>0</v>
      </c>
      <c r="K154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54" s="2" t="str">
        <f>IF(Table13410[[#This Row],[Total]]&lt;&gt;"",RANK(Table13410[[#This Row],[Total]],Table13410[Total]),"")</f>
        <v/>
      </c>
      <c r="M154" s="5" t="str">
        <f>IF(Table13410[[#This Row],[Name]]&lt;&gt;"",Table13410[[#This Row],[Name]],"")</f>
        <v/>
      </c>
      <c r="N154">
        <f>SUM(Table13410[[#This Row],[Class]:[Column3]])-Table13410[[#This Row],[Discard]]</f>
        <v>0</v>
      </c>
      <c r="O154" s="5">
        <f>RANK(Table13410[[#This Row],[Total2]],Table13410[Total2])</f>
        <v>15</v>
      </c>
    </row>
    <row r="155" spans="10:15">
      <c r="J155" s="3">
        <f>IF(COUNT(Table13410[[#This Row],[Class]:[Column4]])&gt;1,MIN(Table13410[[#This Row],[Class]:[Column2]]),0)</f>
        <v>0</v>
      </c>
      <c r="K155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55" s="2" t="str">
        <f>IF(Table13410[[#This Row],[Total]]&lt;&gt;"",RANK(Table13410[[#This Row],[Total]],Table13410[Total]),"")</f>
        <v/>
      </c>
      <c r="M155" s="5" t="str">
        <f>IF(Table13410[[#This Row],[Name]]&lt;&gt;"",Table13410[[#This Row],[Name]],"")</f>
        <v/>
      </c>
      <c r="N155">
        <f>SUM(Table13410[[#This Row],[Class]:[Column3]])-Table13410[[#This Row],[Discard]]</f>
        <v>0</v>
      </c>
      <c r="O155" s="5">
        <f>RANK(Table13410[[#This Row],[Total2]],Table13410[Total2])</f>
        <v>15</v>
      </c>
    </row>
    <row r="156" spans="10:15">
      <c r="J156" s="3">
        <f>IF(COUNT(Table13410[[#This Row],[Class]:[Column4]])&gt;1,MIN(Table13410[[#This Row],[Class]:[Column2]]),0)</f>
        <v>0</v>
      </c>
      <c r="K156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56" s="2" t="str">
        <f>IF(Table13410[[#This Row],[Total]]&lt;&gt;"",RANK(Table13410[[#This Row],[Total]],Table13410[Total]),"")</f>
        <v/>
      </c>
      <c r="M156" s="5" t="str">
        <f>IF(Table13410[[#This Row],[Name]]&lt;&gt;"",Table13410[[#This Row],[Name]],"")</f>
        <v/>
      </c>
      <c r="N156">
        <f>SUM(Table13410[[#This Row],[Class]:[Column3]])-Table13410[[#This Row],[Discard]]</f>
        <v>0</v>
      </c>
      <c r="O156" s="5">
        <f>RANK(Table13410[[#This Row],[Total2]],Table13410[Total2])</f>
        <v>15</v>
      </c>
    </row>
    <row r="157" spans="10:15">
      <c r="J157" s="3">
        <f>IF(COUNT(Table13410[[#This Row],[Class]:[Column4]])&gt;1,MIN(Table13410[[#This Row],[Class]:[Column2]]),0)</f>
        <v>0</v>
      </c>
      <c r="K157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57" s="2" t="str">
        <f>IF(Table13410[[#This Row],[Total]]&lt;&gt;"",RANK(Table13410[[#This Row],[Total]],Table13410[Total]),"")</f>
        <v/>
      </c>
      <c r="M157" s="5" t="str">
        <f>IF(Table13410[[#This Row],[Name]]&lt;&gt;"",Table13410[[#This Row],[Name]],"")</f>
        <v/>
      </c>
      <c r="N157">
        <f>SUM(Table13410[[#This Row],[Class]:[Column3]])-Table13410[[#This Row],[Discard]]</f>
        <v>0</v>
      </c>
      <c r="O157" s="5">
        <f>RANK(Table13410[[#This Row],[Total2]],Table13410[Total2])</f>
        <v>15</v>
      </c>
    </row>
    <row r="158" spans="10:15">
      <c r="J158" s="3">
        <f>IF(COUNT(Table13410[[#This Row],[Class]:[Column4]])&gt;1,MIN(Table13410[[#This Row],[Class]:[Column2]]),0)</f>
        <v>0</v>
      </c>
      <c r="K158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58" s="2" t="str">
        <f>IF(Table13410[[#This Row],[Total]]&lt;&gt;"",RANK(Table13410[[#This Row],[Total]],Table13410[Total]),"")</f>
        <v/>
      </c>
      <c r="M158" s="5" t="str">
        <f>IF(Table13410[[#This Row],[Name]]&lt;&gt;"",Table13410[[#This Row],[Name]],"")</f>
        <v/>
      </c>
      <c r="N158">
        <f>SUM(Table13410[[#This Row],[Class]:[Column3]])-Table13410[[#This Row],[Discard]]</f>
        <v>0</v>
      </c>
      <c r="O158" s="5">
        <f>RANK(Table13410[[#This Row],[Total2]],Table13410[Total2])</f>
        <v>15</v>
      </c>
    </row>
    <row r="159" spans="10:15">
      <c r="J159" s="3">
        <f>IF(COUNT(Table13410[[#This Row],[Class]:[Column4]])&gt;1,MIN(Table13410[[#This Row],[Class]:[Column2]]),0)</f>
        <v>0</v>
      </c>
      <c r="K159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59" s="2" t="str">
        <f>IF(Table13410[[#This Row],[Total]]&lt;&gt;"",RANK(Table13410[[#This Row],[Total]],Table13410[Total]),"")</f>
        <v/>
      </c>
      <c r="M159" s="5" t="str">
        <f>IF(Table13410[[#This Row],[Name]]&lt;&gt;"",Table13410[[#This Row],[Name]],"")</f>
        <v/>
      </c>
      <c r="N159">
        <f>SUM(Table13410[[#This Row],[Class]:[Column3]])-Table13410[[#This Row],[Discard]]</f>
        <v>0</v>
      </c>
      <c r="O159" s="5">
        <f>RANK(Table13410[[#This Row],[Total2]],Table13410[Total2])</f>
        <v>15</v>
      </c>
    </row>
    <row r="160" spans="10:15">
      <c r="J160" s="3">
        <f>IF(COUNT(Table13410[[#This Row],[Class]:[Column4]])&gt;1,MIN(Table13410[[#This Row],[Class]:[Column2]]),0)</f>
        <v>0</v>
      </c>
      <c r="K160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60" s="2" t="str">
        <f>IF(Table13410[[#This Row],[Total]]&lt;&gt;"",RANK(Table13410[[#This Row],[Total]],Table13410[Total]),"")</f>
        <v/>
      </c>
      <c r="M160" s="5" t="str">
        <f>IF(Table13410[[#This Row],[Name]]&lt;&gt;"",Table13410[[#This Row],[Name]],"")</f>
        <v/>
      </c>
      <c r="N160">
        <f>SUM(Table13410[[#This Row],[Class]:[Column3]])-Table13410[[#This Row],[Discard]]</f>
        <v>0</v>
      </c>
      <c r="O160" s="5">
        <f>RANK(Table13410[[#This Row],[Total2]],Table13410[Total2])</f>
        <v>15</v>
      </c>
    </row>
    <row r="161" spans="10:15">
      <c r="J161" s="3">
        <f>IF(COUNT(Table13410[[#This Row],[Class]:[Column4]])&gt;1,MIN(Table13410[[#This Row],[Class]:[Column2]]),0)</f>
        <v>0</v>
      </c>
      <c r="K161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61" s="2" t="str">
        <f>IF(Table13410[[#This Row],[Total]]&lt;&gt;"",RANK(Table13410[[#This Row],[Total]],Table13410[Total]),"")</f>
        <v/>
      </c>
      <c r="M161" s="5" t="str">
        <f>IF(Table13410[[#This Row],[Name]]&lt;&gt;"",Table13410[[#This Row],[Name]],"")</f>
        <v/>
      </c>
      <c r="N161">
        <f>SUM(Table13410[[#This Row],[Class]:[Column3]])-Table13410[[#This Row],[Discard]]</f>
        <v>0</v>
      </c>
      <c r="O161" s="5">
        <f>RANK(Table13410[[#This Row],[Total2]],Table13410[Total2])</f>
        <v>15</v>
      </c>
    </row>
    <row r="162" spans="10:15">
      <c r="J162" s="3">
        <f>IF(COUNT(Table13410[[#This Row],[Class]:[Column4]])&gt;1,MIN(Table13410[[#This Row],[Class]:[Column2]]),0)</f>
        <v>0</v>
      </c>
      <c r="K162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62" s="2" t="str">
        <f>IF(Table13410[[#This Row],[Total]]&lt;&gt;"",RANK(Table13410[[#This Row],[Total]],Table13410[Total]),"")</f>
        <v/>
      </c>
      <c r="M162" s="5" t="str">
        <f>IF(Table13410[[#This Row],[Name]]&lt;&gt;"",Table13410[[#This Row],[Name]],"")</f>
        <v/>
      </c>
      <c r="N162">
        <f>SUM(Table13410[[#This Row],[Class]:[Column3]])-Table13410[[#This Row],[Discard]]</f>
        <v>0</v>
      </c>
      <c r="O162" s="5">
        <f>RANK(Table13410[[#This Row],[Total2]],Table13410[Total2])</f>
        <v>15</v>
      </c>
    </row>
    <row r="163" spans="10:15">
      <c r="J163" s="3">
        <f>IF(COUNT(Table13410[[#This Row],[Class]:[Column4]])&gt;1,MIN(Table13410[[#This Row],[Class]:[Column2]]),0)</f>
        <v>0</v>
      </c>
      <c r="K163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63" s="2" t="str">
        <f>IF(Table13410[[#This Row],[Total]]&lt;&gt;"",RANK(Table13410[[#This Row],[Total]],Table13410[Total]),"")</f>
        <v/>
      </c>
      <c r="M163" s="5" t="str">
        <f>IF(Table13410[[#This Row],[Name]]&lt;&gt;"",Table13410[[#This Row],[Name]],"")</f>
        <v/>
      </c>
      <c r="N163">
        <f>SUM(Table13410[[#This Row],[Class]:[Column3]])-Table13410[[#This Row],[Discard]]</f>
        <v>0</v>
      </c>
      <c r="O163" s="5">
        <f>RANK(Table13410[[#This Row],[Total2]],Table13410[Total2])</f>
        <v>15</v>
      </c>
    </row>
    <row r="164" spans="10:15">
      <c r="J164" s="3">
        <f>IF(COUNT(Table13410[[#This Row],[Class]:[Column4]])&gt;1,MIN(Table13410[[#This Row],[Class]:[Column2]]),0)</f>
        <v>0</v>
      </c>
      <c r="K164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64" s="2" t="str">
        <f>IF(Table13410[[#This Row],[Total]]&lt;&gt;"",RANK(Table13410[[#This Row],[Total]],Table13410[Total]),"")</f>
        <v/>
      </c>
      <c r="M164" s="5" t="str">
        <f>IF(Table13410[[#This Row],[Name]]&lt;&gt;"",Table13410[[#This Row],[Name]],"")</f>
        <v/>
      </c>
      <c r="N164">
        <f>SUM(Table13410[[#This Row],[Class]:[Column3]])-Table13410[[#This Row],[Discard]]</f>
        <v>0</v>
      </c>
      <c r="O164" s="5">
        <f>RANK(Table13410[[#This Row],[Total2]],Table13410[Total2])</f>
        <v>15</v>
      </c>
    </row>
    <row r="165" spans="10:15">
      <c r="J165" s="3">
        <f>IF(COUNT(Table13410[[#This Row],[Class]:[Column4]])&gt;1,MIN(Table13410[[#This Row],[Class]:[Column2]]),0)</f>
        <v>0</v>
      </c>
      <c r="K165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65" s="2" t="str">
        <f>IF(Table13410[[#This Row],[Total]]&lt;&gt;"",RANK(Table13410[[#This Row],[Total]],Table13410[Total]),"")</f>
        <v/>
      </c>
      <c r="M165" s="5" t="str">
        <f>IF(Table13410[[#This Row],[Name]]&lt;&gt;"",Table13410[[#This Row],[Name]],"")</f>
        <v/>
      </c>
      <c r="N165">
        <f>SUM(Table13410[[#This Row],[Class]:[Column3]])-Table13410[[#This Row],[Discard]]</f>
        <v>0</v>
      </c>
      <c r="O165" s="5">
        <f>RANK(Table13410[[#This Row],[Total2]],Table13410[Total2])</f>
        <v>15</v>
      </c>
    </row>
    <row r="166" spans="10:15">
      <c r="J166" s="3">
        <f>IF(COUNT(Table13410[[#This Row],[Class]:[Column4]])&gt;1,MIN(Table13410[[#This Row],[Class]:[Column2]]),0)</f>
        <v>0</v>
      </c>
      <c r="K166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66" s="2" t="str">
        <f>IF(Table13410[[#This Row],[Total]]&lt;&gt;"",RANK(Table13410[[#This Row],[Total]],Table13410[Total]),"")</f>
        <v/>
      </c>
      <c r="M166" s="5" t="str">
        <f>IF(Table13410[[#This Row],[Name]]&lt;&gt;"",Table13410[[#This Row],[Name]],"")</f>
        <v/>
      </c>
      <c r="N166">
        <f>SUM(Table13410[[#This Row],[Class]:[Column3]])-Table13410[[#This Row],[Discard]]</f>
        <v>0</v>
      </c>
      <c r="O166" s="5">
        <f>RANK(Table13410[[#This Row],[Total2]],Table13410[Total2])</f>
        <v>15</v>
      </c>
    </row>
    <row r="167" spans="10:15">
      <c r="J167" s="3">
        <f>IF(COUNT(Table13410[[#This Row],[Class]:[Column4]])&gt;1,MIN(Table13410[[#This Row],[Class]:[Column2]]),0)</f>
        <v>0</v>
      </c>
      <c r="K167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67" s="2" t="str">
        <f>IF(Table13410[[#This Row],[Total]]&lt;&gt;"",RANK(Table13410[[#This Row],[Total]],Table13410[Total]),"")</f>
        <v/>
      </c>
      <c r="M167" s="5" t="str">
        <f>IF(Table13410[[#This Row],[Name]]&lt;&gt;"",Table13410[[#This Row],[Name]],"")</f>
        <v/>
      </c>
      <c r="N167">
        <f>SUM(Table13410[[#This Row],[Class]:[Column3]])-Table13410[[#This Row],[Discard]]</f>
        <v>0</v>
      </c>
      <c r="O167" s="5">
        <f>RANK(Table13410[[#This Row],[Total2]],Table13410[Total2])</f>
        <v>15</v>
      </c>
    </row>
    <row r="168" spans="10:15">
      <c r="J168" s="3">
        <f>IF(COUNT(Table13410[[#This Row],[Class]:[Column4]])&gt;1,MIN(Table13410[[#This Row],[Class]:[Column2]]),0)</f>
        <v>0</v>
      </c>
      <c r="K168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68" s="2" t="str">
        <f>IF(Table13410[[#This Row],[Total]]&lt;&gt;"",RANK(Table13410[[#This Row],[Total]],Table13410[Total]),"")</f>
        <v/>
      </c>
      <c r="M168" s="5" t="str">
        <f>IF(Table13410[[#This Row],[Name]]&lt;&gt;"",Table13410[[#This Row],[Name]],"")</f>
        <v/>
      </c>
      <c r="N168">
        <f>SUM(Table13410[[#This Row],[Class]:[Column3]])-Table13410[[#This Row],[Discard]]</f>
        <v>0</v>
      </c>
      <c r="O168" s="5">
        <f>RANK(Table13410[[#This Row],[Total2]],Table13410[Total2])</f>
        <v>15</v>
      </c>
    </row>
    <row r="169" spans="10:15">
      <c r="J169" s="3">
        <f>IF(COUNT(Table13410[[#This Row],[Class]:[Column4]])&gt;1,MIN(Table13410[[#This Row],[Class]:[Column2]]),0)</f>
        <v>0</v>
      </c>
      <c r="K169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69" s="2" t="str">
        <f>IF(Table13410[[#This Row],[Total]]&lt;&gt;"",RANK(Table13410[[#This Row],[Total]],Table13410[Total]),"")</f>
        <v/>
      </c>
      <c r="M169" s="5" t="str">
        <f>IF(Table13410[[#This Row],[Name]]&lt;&gt;"",Table13410[[#This Row],[Name]],"")</f>
        <v/>
      </c>
      <c r="N169">
        <f>SUM(Table13410[[#This Row],[Class]:[Column3]])-Table13410[[#This Row],[Discard]]</f>
        <v>0</v>
      </c>
      <c r="O169" s="5">
        <f>RANK(Table13410[[#This Row],[Total2]],Table13410[Total2])</f>
        <v>15</v>
      </c>
    </row>
    <row r="170" spans="10:15">
      <c r="J170" s="3">
        <f>IF(COUNT(Table13410[[#This Row],[Class]:[Column4]])&gt;1,MIN(Table13410[[#This Row],[Class]:[Column2]]),0)</f>
        <v>0</v>
      </c>
      <c r="K170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70" s="2" t="str">
        <f>IF(Table13410[[#This Row],[Total]]&lt;&gt;"",RANK(Table13410[[#This Row],[Total]],Table13410[Total]),"")</f>
        <v/>
      </c>
      <c r="M170" s="5" t="str">
        <f>IF(Table13410[[#This Row],[Name]]&lt;&gt;"",Table13410[[#This Row],[Name]],"")</f>
        <v/>
      </c>
      <c r="N170">
        <f>SUM(Table13410[[#This Row],[Class]:[Column3]])-Table13410[[#This Row],[Discard]]</f>
        <v>0</v>
      </c>
      <c r="O170" s="5">
        <f>RANK(Table13410[[#This Row],[Total2]],Table13410[Total2])</f>
        <v>15</v>
      </c>
    </row>
    <row r="171" spans="10:15">
      <c r="J171" s="3">
        <f>IF(COUNT(Table13410[[#This Row],[Class]:[Column4]])&gt;1,MIN(Table13410[[#This Row],[Class]:[Column2]]),0)</f>
        <v>0</v>
      </c>
      <c r="K171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71" s="2" t="str">
        <f>IF(Table13410[[#This Row],[Total]]&lt;&gt;"",RANK(Table13410[[#This Row],[Total]],Table13410[Total]),"")</f>
        <v/>
      </c>
      <c r="M171" s="5" t="str">
        <f>IF(Table13410[[#This Row],[Name]]&lt;&gt;"",Table13410[[#This Row],[Name]],"")</f>
        <v/>
      </c>
      <c r="N171">
        <f>SUM(Table13410[[#This Row],[Class]:[Column3]])-Table13410[[#This Row],[Discard]]</f>
        <v>0</v>
      </c>
      <c r="O171" s="5">
        <f>RANK(Table13410[[#This Row],[Total2]],Table13410[Total2])</f>
        <v>15</v>
      </c>
    </row>
    <row r="172" spans="10:15">
      <c r="J172" s="3">
        <f>IF(COUNT(Table13410[[#This Row],[Class]:[Column4]])&gt;1,MIN(Table13410[[#This Row],[Class]:[Column2]]),0)</f>
        <v>0</v>
      </c>
      <c r="K172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72" s="2" t="str">
        <f>IF(Table13410[[#This Row],[Total]]&lt;&gt;"",RANK(Table13410[[#This Row],[Total]],Table13410[Total]),"")</f>
        <v/>
      </c>
      <c r="M172" s="5" t="str">
        <f>IF(Table13410[[#This Row],[Name]]&lt;&gt;"",Table13410[[#This Row],[Name]],"")</f>
        <v/>
      </c>
      <c r="N172">
        <f>SUM(Table13410[[#This Row],[Class]:[Column3]])-Table13410[[#This Row],[Discard]]</f>
        <v>0</v>
      </c>
      <c r="O172" s="5">
        <f>RANK(Table13410[[#This Row],[Total2]],Table13410[Total2])</f>
        <v>15</v>
      </c>
    </row>
    <row r="173" spans="10:15">
      <c r="J173" s="3">
        <f>IF(COUNT(Table13410[[#This Row],[Class]:[Column4]])&gt;1,MIN(Table13410[[#This Row],[Class]:[Column2]]),0)</f>
        <v>0</v>
      </c>
      <c r="K173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73" s="2" t="str">
        <f>IF(Table13410[[#This Row],[Total]]&lt;&gt;"",RANK(Table13410[[#This Row],[Total]],Table13410[Total]),"")</f>
        <v/>
      </c>
      <c r="M173" s="5" t="str">
        <f>IF(Table13410[[#This Row],[Name]]&lt;&gt;"",Table13410[[#This Row],[Name]],"")</f>
        <v/>
      </c>
      <c r="N173">
        <f>SUM(Table13410[[#This Row],[Class]:[Column3]])-Table13410[[#This Row],[Discard]]</f>
        <v>0</v>
      </c>
      <c r="O173" s="5">
        <f>RANK(Table13410[[#This Row],[Total2]],Table13410[Total2])</f>
        <v>15</v>
      </c>
    </row>
    <row r="174" spans="10:15">
      <c r="J174" s="3">
        <f>IF(COUNT(Table13410[[#This Row],[Class]:[Column4]])&gt;1,MIN(Table13410[[#This Row],[Class]:[Column2]]),0)</f>
        <v>0</v>
      </c>
      <c r="K174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74" s="2" t="str">
        <f>IF(Table13410[[#This Row],[Total]]&lt;&gt;"",RANK(Table13410[[#This Row],[Total]],Table13410[Total]),"")</f>
        <v/>
      </c>
      <c r="M174" s="5" t="str">
        <f>IF(Table13410[[#This Row],[Name]]&lt;&gt;"",Table13410[[#This Row],[Name]],"")</f>
        <v/>
      </c>
      <c r="N174">
        <f>SUM(Table13410[[#This Row],[Class]:[Column3]])-Table13410[[#This Row],[Discard]]</f>
        <v>0</v>
      </c>
      <c r="O174" s="5">
        <f>RANK(Table13410[[#This Row],[Total2]],Table13410[Total2])</f>
        <v>15</v>
      </c>
    </row>
    <row r="175" spans="10:15">
      <c r="J175" s="3">
        <f>IF(COUNT(Table13410[[#This Row],[Class]:[Column4]])&gt;1,MIN(Table13410[[#This Row],[Class]:[Column2]]),0)</f>
        <v>0</v>
      </c>
      <c r="K175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75" s="2" t="str">
        <f>IF(Table13410[[#This Row],[Total]]&lt;&gt;"",RANK(Table13410[[#This Row],[Total]],Table13410[Total]),"")</f>
        <v/>
      </c>
      <c r="M175" s="5" t="str">
        <f>IF(Table13410[[#This Row],[Name]]&lt;&gt;"",Table13410[[#This Row],[Name]],"")</f>
        <v/>
      </c>
      <c r="N175">
        <f>SUM(Table13410[[#This Row],[Class]:[Column3]])-Table13410[[#This Row],[Discard]]</f>
        <v>0</v>
      </c>
      <c r="O175" s="5">
        <f>RANK(Table13410[[#This Row],[Total2]],Table13410[Total2])</f>
        <v>15</v>
      </c>
    </row>
    <row r="176" spans="10:15">
      <c r="J176" s="3">
        <f>IF(COUNT(Table13410[[#This Row],[Class]:[Column4]])&gt;1,MIN(Table13410[[#This Row],[Class]:[Column2]]),0)</f>
        <v>0</v>
      </c>
      <c r="K176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76" s="2" t="str">
        <f>IF(Table13410[[#This Row],[Total]]&lt;&gt;"",RANK(Table13410[[#This Row],[Total]],Table13410[Total]),"")</f>
        <v/>
      </c>
      <c r="M176" s="5" t="str">
        <f>IF(Table13410[[#This Row],[Name]]&lt;&gt;"",Table13410[[#This Row],[Name]],"")</f>
        <v/>
      </c>
      <c r="N176">
        <f>SUM(Table13410[[#This Row],[Class]:[Column3]])-Table13410[[#This Row],[Discard]]</f>
        <v>0</v>
      </c>
      <c r="O176" s="5">
        <f>RANK(Table13410[[#This Row],[Total2]],Table13410[Total2])</f>
        <v>15</v>
      </c>
    </row>
    <row r="177" spans="10:15">
      <c r="J177" s="3">
        <f>IF(COUNT(Table13410[[#This Row],[Class]:[Column4]])&gt;1,MIN(Table13410[[#This Row],[Class]:[Column2]]),0)</f>
        <v>0</v>
      </c>
      <c r="K177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77" s="2" t="str">
        <f>IF(Table13410[[#This Row],[Total]]&lt;&gt;"",RANK(Table13410[[#This Row],[Total]],Table13410[Total]),"")</f>
        <v/>
      </c>
      <c r="M177" s="5" t="str">
        <f>IF(Table13410[[#This Row],[Name]]&lt;&gt;"",Table13410[[#This Row],[Name]],"")</f>
        <v/>
      </c>
      <c r="N177">
        <f>SUM(Table13410[[#This Row],[Class]:[Column3]])-Table13410[[#This Row],[Discard]]</f>
        <v>0</v>
      </c>
      <c r="O177" s="5">
        <f>RANK(Table13410[[#This Row],[Total2]],Table13410[Total2])</f>
        <v>15</v>
      </c>
    </row>
    <row r="178" spans="10:15">
      <c r="J178" s="3">
        <f>IF(COUNT(Table13410[[#This Row],[Class]:[Column4]])&gt;1,MIN(Table13410[[#This Row],[Class]:[Column2]]),0)</f>
        <v>0</v>
      </c>
      <c r="K178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78" s="2" t="str">
        <f>IF(Table13410[[#This Row],[Total]]&lt;&gt;"",RANK(Table13410[[#This Row],[Total]],Table13410[Total]),"")</f>
        <v/>
      </c>
      <c r="M178" s="5" t="str">
        <f>IF(Table13410[[#This Row],[Name]]&lt;&gt;"",Table13410[[#This Row],[Name]],"")</f>
        <v/>
      </c>
      <c r="N178">
        <f>SUM(Table13410[[#This Row],[Class]:[Column3]])-Table13410[[#This Row],[Discard]]</f>
        <v>0</v>
      </c>
      <c r="O178" s="5">
        <f>RANK(Table13410[[#This Row],[Total2]],Table13410[Total2])</f>
        <v>15</v>
      </c>
    </row>
    <row r="179" spans="10:15">
      <c r="J179" s="3">
        <f>IF(COUNT(Table13410[[#This Row],[Class]:[Column4]])&gt;1,MIN(Table13410[[#This Row],[Class]:[Column2]]),0)</f>
        <v>0</v>
      </c>
      <c r="K179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79" s="2" t="str">
        <f>IF(Table13410[[#This Row],[Total]]&lt;&gt;"",RANK(Table13410[[#This Row],[Total]],Table13410[Total]),"")</f>
        <v/>
      </c>
      <c r="M179" s="5" t="str">
        <f>IF(Table13410[[#This Row],[Name]]&lt;&gt;"",Table13410[[#This Row],[Name]],"")</f>
        <v/>
      </c>
      <c r="N179">
        <f>SUM(Table13410[[#This Row],[Class]:[Column3]])-Table13410[[#This Row],[Discard]]</f>
        <v>0</v>
      </c>
      <c r="O179" s="5">
        <f>RANK(Table13410[[#This Row],[Total2]],Table13410[Total2])</f>
        <v>15</v>
      </c>
    </row>
    <row r="180" spans="10:15">
      <c r="J180" s="3">
        <f>IF(COUNT(Table13410[[#This Row],[Class]:[Column4]])&gt;1,MIN(Table13410[[#This Row],[Class]:[Column2]]),0)</f>
        <v>0</v>
      </c>
      <c r="K180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80" s="2" t="str">
        <f>IF(Table13410[[#This Row],[Total]]&lt;&gt;"",RANK(Table13410[[#This Row],[Total]],Table13410[Total]),"")</f>
        <v/>
      </c>
      <c r="M180" s="5" t="str">
        <f>IF(Table13410[[#This Row],[Name]]&lt;&gt;"",Table13410[[#This Row],[Name]],"")</f>
        <v/>
      </c>
      <c r="N180">
        <f>SUM(Table13410[[#This Row],[Class]:[Column3]])-Table13410[[#This Row],[Discard]]</f>
        <v>0</v>
      </c>
      <c r="O180" s="5">
        <f>RANK(Table13410[[#This Row],[Total2]],Table13410[Total2])</f>
        <v>15</v>
      </c>
    </row>
    <row r="181" spans="10:15">
      <c r="J181" s="3">
        <f>IF(COUNT(Table13410[[#This Row],[Class]:[Column4]])&gt;1,MIN(Table13410[[#This Row],[Class]:[Column2]]),0)</f>
        <v>0</v>
      </c>
      <c r="K181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81" s="2" t="str">
        <f>IF(Table13410[[#This Row],[Total]]&lt;&gt;"",RANK(Table13410[[#This Row],[Total]],Table13410[Total]),"")</f>
        <v/>
      </c>
      <c r="M181" s="5" t="str">
        <f>IF(Table13410[[#This Row],[Name]]&lt;&gt;"",Table13410[[#This Row],[Name]],"")</f>
        <v/>
      </c>
      <c r="N181">
        <f>SUM(Table13410[[#This Row],[Class]:[Column3]])-Table13410[[#This Row],[Discard]]</f>
        <v>0</v>
      </c>
      <c r="O181" s="5">
        <f>RANK(Table13410[[#This Row],[Total2]],Table13410[Total2])</f>
        <v>15</v>
      </c>
    </row>
    <row r="182" spans="10:15">
      <c r="J182" s="3">
        <f>IF(COUNT(Table13410[[#This Row],[Class]:[Column4]])&gt;1,MIN(Table13410[[#This Row],[Class]:[Column2]]),0)</f>
        <v>0</v>
      </c>
      <c r="K182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82" s="2" t="str">
        <f>IF(Table13410[[#This Row],[Total]]&lt;&gt;"",RANK(Table13410[[#This Row],[Total]],Table13410[Total]),"")</f>
        <v/>
      </c>
      <c r="M182" s="5" t="str">
        <f>IF(Table13410[[#This Row],[Name]]&lt;&gt;"",Table13410[[#This Row],[Name]],"")</f>
        <v/>
      </c>
      <c r="N182">
        <f>SUM(Table13410[[#This Row],[Class]:[Column3]])-Table13410[[#This Row],[Discard]]</f>
        <v>0</v>
      </c>
      <c r="O182" s="5">
        <f>RANK(Table13410[[#This Row],[Total2]],Table13410[Total2])</f>
        <v>15</v>
      </c>
    </row>
    <row r="183" spans="10:15">
      <c r="J183" s="3">
        <f>IF(COUNT(Table13410[[#This Row],[Class]:[Column4]])&gt;1,MIN(Table13410[[#This Row],[Class]:[Column2]]),0)</f>
        <v>0</v>
      </c>
      <c r="K183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83" s="2" t="str">
        <f>IF(Table13410[[#This Row],[Total]]&lt;&gt;"",RANK(Table13410[[#This Row],[Total]],Table13410[Total]),"")</f>
        <v/>
      </c>
      <c r="M183" s="5" t="str">
        <f>IF(Table13410[[#This Row],[Name]]&lt;&gt;"",Table13410[[#This Row],[Name]],"")</f>
        <v/>
      </c>
      <c r="N183">
        <f>SUM(Table13410[[#This Row],[Class]:[Column3]])-Table13410[[#This Row],[Discard]]</f>
        <v>0</v>
      </c>
      <c r="O183" s="5">
        <f>RANK(Table13410[[#This Row],[Total2]],Table13410[Total2])</f>
        <v>15</v>
      </c>
    </row>
    <row r="184" spans="10:15">
      <c r="J184" s="3">
        <f>IF(COUNT(Table13410[[#This Row],[Class]:[Column4]])&gt;1,MIN(Table13410[[#This Row],[Class]:[Column2]]),0)</f>
        <v>0</v>
      </c>
      <c r="K184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84" s="2" t="str">
        <f>IF(Table13410[[#This Row],[Total]]&lt;&gt;"",RANK(Table13410[[#This Row],[Total]],Table13410[Total]),"")</f>
        <v/>
      </c>
      <c r="M184" s="5" t="str">
        <f>IF(Table13410[[#This Row],[Name]]&lt;&gt;"",Table13410[[#This Row],[Name]],"")</f>
        <v/>
      </c>
      <c r="N184">
        <f>SUM(Table13410[[#This Row],[Class]:[Column3]])-Table13410[[#This Row],[Discard]]</f>
        <v>0</v>
      </c>
      <c r="O184" s="5">
        <f>RANK(Table13410[[#This Row],[Total2]],Table13410[Total2])</f>
        <v>15</v>
      </c>
    </row>
    <row r="185" spans="10:15">
      <c r="J185" s="3">
        <f>IF(COUNT(Table13410[[#This Row],[Class]:[Column4]])&gt;1,MIN(Table13410[[#This Row],[Class]:[Column2]]),0)</f>
        <v>0</v>
      </c>
      <c r="K185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85" s="2" t="str">
        <f>IF(Table13410[[#This Row],[Total]]&lt;&gt;"",RANK(Table13410[[#This Row],[Total]],Table13410[Total]),"")</f>
        <v/>
      </c>
      <c r="M185" s="5" t="str">
        <f>IF(Table13410[[#This Row],[Name]]&lt;&gt;"",Table13410[[#This Row],[Name]],"")</f>
        <v/>
      </c>
      <c r="N185">
        <f>SUM(Table13410[[#This Row],[Class]:[Column3]])-Table13410[[#This Row],[Discard]]</f>
        <v>0</v>
      </c>
      <c r="O185" s="5">
        <f>RANK(Table13410[[#This Row],[Total2]],Table13410[Total2])</f>
        <v>15</v>
      </c>
    </row>
    <row r="186" spans="10:15">
      <c r="J186" s="3">
        <f>IF(COUNT(Table13410[[#This Row],[Class]:[Column4]])&gt;1,MIN(Table13410[[#This Row],[Class]:[Column2]]),0)</f>
        <v>0</v>
      </c>
      <c r="K186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86" s="2" t="str">
        <f>IF(Table13410[[#This Row],[Total]]&lt;&gt;"",RANK(Table13410[[#This Row],[Total]],Table13410[Total]),"")</f>
        <v/>
      </c>
      <c r="M186" s="5" t="str">
        <f>IF(Table13410[[#This Row],[Name]]&lt;&gt;"",Table13410[[#This Row],[Name]],"")</f>
        <v/>
      </c>
      <c r="N186">
        <f>SUM(Table13410[[#This Row],[Class]:[Column3]])-Table13410[[#This Row],[Discard]]</f>
        <v>0</v>
      </c>
      <c r="O186" s="5">
        <f>RANK(Table13410[[#This Row],[Total2]],Table13410[Total2])</f>
        <v>15</v>
      </c>
    </row>
    <row r="187" spans="10:15">
      <c r="J187" s="3">
        <f>IF(COUNT(Table13410[[#This Row],[Class]:[Column4]])&gt;1,MIN(Table13410[[#This Row],[Class]:[Column2]]),0)</f>
        <v>0</v>
      </c>
      <c r="K187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87" s="2" t="str">
        <f>IF(Table13410[[#This Row],[Total]]&lt;&gt;"",RANK(Table13410[[#This Row],[Total]],Table13410[Total]),"")</f>
        <v/>
      </c>
      <c r="M187" s="5" t="str">
        <f>IF(Table13410[[#This Row],[Name]]&lt;&gt;"",Table13410[[#This Row],[Name]],"")</f>
        <v/>
      </c>
      <c r="N187">
        <f>SUM(Table13410[[#This Row],[Class]:[Column3]])-Table13410[[#This Row],[Discard]]</f>
        <v>0</v>
      </c>
      <c r="O187" s="5">
        <f>RANK(Table13410[[#This Row],[Total2]],Table13410[Total2])</f>
        <v>15</v>
      </c>
    </row>
    <row r="188" spans="10:15">
      <c r="J188" s="3">
        <f>IF(COUNT(Table13410[[#This Row],[Class]:[Column4]])&gt;1,MIN(Table13410[[#This Row],[Class]:[Column2]]),0)</f>
        <v>0</v>
      </c>
      <c r="K188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88" s="2" t="str">
        <f>IF(Table13410[[#This Row],[Total]]&lt;&gt;"",RANK(Table13410[[#This Row],[Total]],Table13410[Total]),"")</f>
        <v/>
      </c>
      <c r="M188" s="5" t="str">
        <f>IF(Table13410[[#This Row],[Name]]&lt;&gt;"",Table13410[[#This Row],[Name]],"")</f>
        <v/>
      </c>
      <c r="N188">
        <f>SUM(Table13410[[#This Row],[Class]:[Column3]])-Table13410[[#This Row],[Discard]]</f>
        <v>0</v>
      </c>
      <c r="O188" s="5">
        <f>RANK(Table13410[[#This Row],[Total2]],Table13410[Total2])</f>
        <v>15</v>
      </c>
    </row>
    <row r="189" spans="10:15">
      <c r="J189" s="3">
        <f>IF(COUNT(Table13410[[#This Row],[Class]:[Column4]])&gt;1,MIN(Table13410[[#This Row],[Class]:[Column2]]),0)</f>
        <v>0</v>
      </c>
      <c r="K189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89" s="2" t="str">
        <f>IF(Table13410[[#This Row],[Total]]&lt;&gt;"",RANK(Table13410[[#This Row],[Total]],Table13410[Total]),"")</f>
        <v/>
      </c>
      <c r="M189" s="5" t="str">
        <f>IF(Table13410[[#This Row],[Name]]&lt;&gt;"",Table13410[[#This Row],[Name]],"")</f>
        <v/>
      </c>
      <c r="N189">
        <f>SUM(Table13410[[#This Row],[Class]:[Column3]])-Table13410[[#This Row],[Discard]]</f>
        <v>0</v>
      </c>
      <c r="O189" s="5">
        <f>RANK(Table13410[[#This Row],[Total2]],Table13410[Total2])</f>
        <v>15</v>
      </c>
    </row>
    <row r="190" spans="10:15">
      <c r="J190" s="3">
        <f>IF(COUNT(Table13410[[#This Row],[Class]:[Column4]])&gt;1,MIN(Table13410[[#This Row],[Class]:[Column2]]),0)</f>
        <v>0</v>
      </c>
      <c r="K190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90" s="2" t="str">
        <f>IF(Table13410[[#This Row],[Total]]&lt;&gt;"",RANK(Table13410[[#This Row],[Total]],Table13410[Total]),"")</f>
        <v/>
      </c>
      <c r="M190" s="5" t="str">
        <f>IF(Table13410[[#This Row],[Name]]&lt;&gt;"",Table13410[[#This Row],[Name]],"")</f>
        <v/>
      </c>
      <c r="N190">
        <f>SUM(Table13410[[#This Row],[Class]:[Column3]])-Table13410[[#This Row],[Discard]]</f>
        <v>0</v>
      </c>
      <c r="O190" s="5">
        <f>RANK(Table13410[[#This Row],[Total2]],Table13410[Total2])</f>
        <v>15</v>
      </c>
    </row>
    <row r="191" spans="10:15">
      <c r="J191" s="3">
        <f>IF(COUNT(Table13410[[#This Row],[Class]:[Column4]])&gt;1,MIN(Table13410[[#This Row],[Class]:[Column2]]),0)</f>
        <v>0</v>
      </c>
      <c r="K191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91" s="2" t="str">
        <f>IF(Table13410[[#This Row],[Total]]&lt;&gt;"",RANK(Table13410[[#This Row],[Total]],Table13410[Total]),"")</f>
        <v/>
      </c>
      <c r="M191" s="5" t="str">
        <f>IF(Table13410[[#This Row],[Name]]&lt;&gt;"",Table13410[[#This Row],[Name]],"")</f>
        <v/>
      </c>
      <c r="N191">
        <f>SUM(Table13410[[#This Row],[Class]:[Column3]])-Table13410[[#This Row],[Discard]]</f>
        <v>0</v>
      </c>
      <c r="O191" s="5">
        <f>RANK(Table13410[[#This Row],[Total2]],Table13410[Total2])</f>
        <v>15</v>
      </c>
    </row>
    <row r="192" spans="10:15">
      <c r="J192" s="3">
        <f>IF(COUNT(Table13410[[#This Row],[Class]:[Column4]])&gt;1,MIN(Table13410[[#This Row],[Class]:[Column2]]),0)</f>
        <v>0</v>
      </c>
      <c r="K192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92" s="2" t="str">
        <f>IF(Table13410[[#This Row],[Total]]&lt;&gt;"",RANK(Table13410[[#This Row],[Total]],Table13410[Total]),"")</f>
        <v/>
      </c>
      <c r="M192" s="5" t="str">
        <f>IF(Table13410[[#This Row],[Name]]&lt;&gt;"",Table13410[[#This Row],[Name]],"")</f>
        <v/>
      </c>
      <c r="N192">
        <f>SUM(Table13410[[#This Row],[Class]:[Column3]])-Table13410[[#This Row],[Discard]]</f>
        <v>0</v>
      </c>
      <c r="O192" s="5">
        <f>RANK(Table13410[[#This Row],[Total2]],Table13410[Total2])</f>
        <v>15</v>
      </c>
    </row>
    <row r="193" spans="10:15">
      <c r="J193" s="3">
        <f>IF(COUNT(Table13410[[#This Row],[Class]:[Column4]])&gt;1,MIN(Table13410[[#This Row],[Class]:[Column2]]),0)</f>
        <v>0</v>
      </c>
      <c r="K193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93" s="2" t="str">
        <f>IF(Table13410[[#This Row],[Total]]&lt;&gt;"",RANK(Table13410[[#This Row],[Total]],Table13410[Total]),"")</f>
        <v/>
      </c>
      <c r="M193" s="5" t="str">
        <f>IF(Table13410[[#This Row],[Name]]&lt;&gt;"",Table13410[[#This Row],[Name]],"")</f>
        <v/>
      </c>
      <c r="N193">
        <f>SUM(Table13410[[#This Row],[Class]:[Column3]])-Table13410[[#This Row],[Discard]]</f>
        <v>0</v>
      </c>
      <c r="O193" s="5">
        <f>RANK(Table13410[[#This Row],[Total2]],Table13410[Total2])</f>
        <v>15</v>
      </c>
    </row>
    <row r="194" spans="10:15">
      <c r="J194" s="3">
        <f>IF(COUNT(Table13410[[#This Row],[Class]:[Column4]])&gt;1,MIN(Table13410[[#This Row],[Class]:[Column2]]),0)</f>
        <v>0</v>
      </c>
      <c r="K194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94" s="2" t="str">
        <f>IF(Table13410[[#This Row],[Total]]&lt;&gt;"",RANK(Table13410[[#This Row],[Total]],Table13410[Total]),"")</f>
        <v/>
      </c>
      <c r="M194" s="5" t="str">
        <f>IF(Table13410[[#This Row],[Name]]&lt;&gt;"",Table13410[[#This Row],[Name]],"")</f>
        <v/>
      </c>
      <c r="N194">
        <f>SUM(Table13410[[#This Row],[Class]:[Column3]])-Table13410[[#This Row],[Discard]]</f>
        <v>0</v>
      </c>
      <c r="O194" s="5">
        <f>RANK(Table13410[[#This Row],[Total2]],Table13410[Total2])</f>
        <v>15</v>
      </c>
    </row>
    <row r="195" spans="10:15">
      <c r="J195" s="3">
        <f>IF(COUNT(Table13410[[#This Row],[Class]:[Column4]])&gt;1,MIN(Table13410[[#This Row],[Class]:[Column2]]),0)</f>
        <v>0</v>
      </c>
      <c r="K195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95" s="2" t="str">
        <f>IF(Table13410[[#This Row],[Total]]&lt;&gt;"",RANK(Table13410[[#This Row],[Total]],Table13410[Total]),"")</f>
        <v/>
      </c>
      <c r="M195" s="5" t="str">
        <f>IF(Table13410[[#This Row],[Name]]&lt;&gt;"",Table13410[[#This Row],[Name]],"")</f>
        <v/>
      </c>
      <c r="N195">
        <f>SUM(Table13410[[#This Row],[Class]:[Column3]])-Table13410[[#This Row],[Discard]]</f>
        <v>0</v>
      </c>
      <c r="O195" s="5">
        <f>RANK(Table13410[[#This Row],[Total2]],Table13410[Total2])</f>
        <v>15</v>
      </c>
    </row>
    <row r="196" spans="10:15">
      <c r="J196" s="3">
        <f>IF(COUNT(Table13410[[#This Row],[Class]:[Column4]])&gt;1,MIN(Table13410[[#This Row],[Class]:[Column2]]),0)</f>
        <v>0</v>
      </c>
      <c r="K196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96" s="2" t="str">
        <f>IF(Table13410[[#This Row],[Total]]&lt;&gt;"",RANK(Table13410[[#This Row],[Total]],Table13410[Total]),"")</f>
        <v/>
      </c>
      <c r="M196" s="5" t="str">
        <f>IF(Table13410[[#This Row],[Name]]&lt;&gt;"",Table13410[[#This Row],[Name]],"")</f>
        <v/>
      </c>
      <c r="N196">
        <f>SUM(Table13410[[#This Row],[Class]:[Column3]])-Table13410[[#This Row],[Discard]]</f>
        <v>0</v>
      </c>
      <c r="O196" s="5">
        <f>RANK(Table13410[[#This Row],[Total2]],Table13410[Total2])</f>
        <v>15</v>
      </c>
    </row>
    <row r="197" spans="10:15">
      <c r="J197" s="3">
        <f>IF(COUNT(Table13410[[#This Row],[Class]:[Column4]])&gt;1,MIN(Table13410[[#This Row],[Class]:[Column2]]),0)</f>
        <v>0</v>
      </c>
      <c r="K197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97" s="2" t="str">
        <f>IF(Table13410[[#This Row],[Total]]&lt;&gt;"",RANK(Table13410[[#This Row],[Total]],Table13410[Total]),"")</f>
        <v/>
      </c>
      <c r="M197" s="5" t="str">
        <f>IF(Table13410[[#This Row],[Name]]&lt;&gt;"",Table13410[[#This Row],[Name]],"")</f>
        <v/>
      </c>
      <c r="N197">
        <f>SUM(Table13410[[#This Row],[Class]:[Column3]])-Table13410[[#This Row],[Discard]]</f>
        <v>0</v>
      </c>
      <c r="O197" s="5">
        <f>RANK(Table13410[[#This Row],[Total2]],Table13410[Total2])</f>
        <v>15</v>
      </c>
    </row>
    <row r="198" spans="10:15">
      <c r="J198" s="3">
        <f>IF(COUNT(Table13410[[#This Row],[Class]:[Column4]])&gt;1,MIN(Table13410[[#This Row],[Class]:[Column2]]),0)</f>
        <v>0</v>
      </c>
      <c r="K198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98" s="2" t="str">
        <f>IF(Table13410[[#This Row],[Total]]&lt;&gt;"",RANK(Table13410[[#This Row],[Total]],Table13410[Total]),"")</f>
        <v/>
      </c>
      <c r="M198" s="5" t="str">
        <f>IF(Table13410[[#This Row],[Name]]&lt;&gt;"",Table13410[[#This Row],[Name]],"")</f>
        <v/>
      </c>
      <c r="N198">
        <f>SUM(Table13410[[#This Row],[Class]:[Column3]])-Table13410[[#This Row],[Discard]]</f>
        <v>0</v>
      </c>
      <c r="O198" s="5">
        <f>RANK(Table13410[[#This Row],[Total2]],Table13410[Total2])</f>
        <v>15</v>
      </c>
    </row>
    <row r="199" spans="10:15">
      <c r="J199" s="3">
        <f>IF(COUNT(Table13410[[#This Row],[Class]:[Column4]])&gt;1,MIN(Table13410[[#This Row],[Class]:[Column2]]),0)</f>
        <v>0</v>
      </c>
      <c r="K199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199" s="2" t="str">
        <f>IF(Table13410[[#This Row],[Total]]&lt;&gt;"",RANK(Table13410[[#This Row],[Total]],Table13410[Total]),"")</f>
        <v/>
      </c>
      <c r="M199" s="5" t="str">
        <f>IF(Table13410[[#This Row],[Name]]&lt;&gt;"",Table13410[[#This Row],[Name]],"")</f>
        <v/>
      </c>
      <c r="N199">
        <f>SUM(Table13410[[#This Row],[Class]:[Column3]])-Table13410[[#This Row],[Discard]]</f>
        <v>0</v>
      </c>
      <c r="O199" s="5">
        <f>RANK(Table13410[[#This Row],[Total2]],Table13410[Total2])</f>
        <v>15</v>
      </c>
    </row>
    <row r="200" spans="10:15">
      <c r="J200" s="3">
        <f>IF(COUNT(Table13410[[#This Row],[Class]:[Column4]])&gt;1,MIN(Table13410[[#This Row],[Class]:[Column2]]),0)</f>
        <v>0</v>
      </c>
      <c r="K200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200" s="2" t="str">
        <f>IF(Table13410[[#This Row],[Total]]&lt;&gt;"",RANK(Table13410[[#This Row],[Total]],Table13410[Total]),"")</f>
        <v/>
      </c>
      <c r="M200" s="5" t="str">
        <f>IF(Table13410[[#This Row],[Name]]&lt;&gt;"",Table13410[[#This Row],[Name]],"")</f>
        <v/>
      </c>
      <c r="N200">
        <f>SUM(Table13410[[#This Row],[Class]:[Column3]])-Table13410[[#This Row],[Discard]]</f>
        <v>0</v>
      </c>
      <c r="O200" s="5">
        <f>RANK(Table13410[[#This Row],[Total2]],Table13410[Total2])</f>
        <v>15</v>
      </c>
    </row>
    <row r="201" spans="10:15">
      <c r="J201" s="3">
        <f>IF(COUNT(Table13410[[#This Row],[Class]:[Column4]])&gt;1,MIN(Table13410[[#This Row],[Class]:[Column2]]),0)</f>
        <v>0</v>
      </c>
      <c r="K201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201" s="2" t="str">
        <f>IF(Table13410[[#This Row],[Total]]&lt;&gt;"",RANK(Table13410[[#This Row],[Total]],Table13410[Total]),"")</f>
        <v/>
      </c>
      <c r="M201" s="5" t="str">
        <f>IF(Table13410[[#This Row],[Name]]&lt;&gt;"",Table13410[[#This Row],[Name]],"")</f>
        <v/>
      </c>
      <c r="N201">
        <f>SUM(Table13410[[#This Row],[Class]:[Column3]])-Table13410[[#This Row],[Discard]]</f>
        <v>0</v>
      </c>
      <c r="O201" s="5">
        <f>RANK(Table13410[[#This Row],[Total2]],Table13410[Total2])</f>
        <v>15</v>
      </c>
    </row>
    <row r="202" spans="10:15">
      <c r="J202" s="3">
        <f>IF(COUNT(Table13410[[#This Row],[Class]:[Column4]])&gt;1,MIN(Table13410[[#This Row],[Class]:[Column2]]),0)</f>
        <v>0</v>
      </c>
      <c r="K202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202" s="2" t="str">
        <f>IF(Table13410[[#This Row],[Total]]&lt;&gt;"",RANK(Table13410[[#This Row],[Total]],Table13410[Total]),"")</f>
        <v/>
      </c>
      <c r="M202" s="5" t="str">
        <f>IF(Table13410[[#This Row],[Name]]&lt;&gt;"",Table13410[[#This Row],[Name]],"")</f>
        <v/>
      </c>
      <c r="N202">
        <f>SUM(Table13410[[#This Row],[Class]:[Column3]])-Table13410[[#This Row],[Discard]]</f>
        <v>0</v>
      </c>
      <c r="O202" s="5">
        <f>RANK(Table13410[[#This Row],[Total2]],Table13410[Total2])</f>
        <v>15</v>
      </c>
    </row>
    <row r="203" spans="10:15">
      <c r="J203" s="3">
        <f>IF(COUNT(Table13410[[#This Row],[Class]:[Column4]])&gt;1,MIN(Table13410[[#This Row],[Class]:[Column2]]),0)</f>
        <v>0</v>
      </c>
      <c r="K203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203" s="2" t="str">
        <f>IF(Table13410[[#This Row],[Total]]&lt;&gt;"",RANK(Table13410[[#This Row],[Total]],Table13410[Total]),"")</f>
        <v/>
      </c>
      <c r="M203" s="5" t="str">
        <f>IF(Table13410[[#This Row],[Name]]&lt;&gt;"",Table13410[[#This Row],[Name]],"")</f>
        <v/>
      </c>
      <c r="N203">
        <f>SUM(Table13410[[#This Row],[Class]:[Column3]])-Table13410[[#This Row],[Discard]]</f>
        <v>0</v>
      </c>
      <c r="O203" s="5">
        <f>RANK(Table13410[[#This Row],[Total2]],Table13410[Total2])</f>
        <v>15</v>
      </c>
    </row>
    <row r="204" spans="10:15">
      <c r="J204" s="3">
        <f>IF(COUNT(Table13410[[#This Row],[Class]:[Column4]])&gt;1,MIN(Table13410[[#This Row],[Class]:[Column2]]),0)</f>
        <v>0</v>
      </c>
      <c r="K204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204" s="2" t="str">
        <f>IF(Table13410[[#This Row],[Total]]&lt;&gt;"",RANK(Table13410[[#This Row],[Total]],Table13410[Total]),"")</f>
        <v/>
      </c>
      <c r="M204" s="5" t="str">
        <f>IF(Table13410[[#This Row],[Name]]&lt;&gt;"",Table13410[[#This Row],[Name]],"")</f>
        <v/>
      </c>
      <c r="N204">
        <f>SUM(Table13410[[#This Row],[Class]:[Column3]])-Table13410[[#This Row],[Discard]]</f>
        <v>0</v>
      </c>
      <c r="O204" s="5">
        <f>RANK(Table13410[[#This Row],[Total2]],Table13410[Total2])</f>
        <v>15</v>
      </c>
    </row>
    <row r="205" spans="10:15">
      <c r="J205" s="3">
        <f>IF(COUNT(Table13410[[#This Row],[Class]:[Column4]])&gt;1,MIN(Table13410[[#This Row],[Class]:[Column2]]),0)</f>
        <v>0</v>
      </c>
      <c r="K205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205" s="2" t="str">
        <f>IF(Table13410[[#This Row],[Total]]&lt;&gt;"",RANK(Table13410[[#This Row],[Total]],Table13410[Total]),"")</f>
        <v/>
      </c>
      <c r="M205" s="5" t="str">
        <f>IF(Table13410[[#This Row],[Name]]&lt;&gt;"",Table13410[[#This Row],[Name]],"")</f>
        <v/>
      </c>
      <c r="N205">
        <f>SUM(Table13410[[#This Row],[Class]:[Column3]])-Table13410[[#This Row],[Discard]]</f>
        <v>0</v>
      </c>
      <c r="O205" s="5">
        <f>RANK(Table13410[[#This Row],[Total2]],Table13410[Total2])</f>
        <v>15</v>
      </c>
    </row>
    <row r="206" spans="10:15">
      <c r="J206" s="3">
        <f>IF(COUNT(Table13410[[#This Row],[Class]:[Column4]])&gt;1,MIN(Table13410[[#This Row],[Class]:[Column2]]),0)</f>
        <v>0</v>
      </c>
      <c r="K206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206" s="2" t="str">
        <f>IF(Table13410[[#This Row],[Total]]&lt;&gt;"",RANK(Table13410[[#This Row],[Total]],Table13410[Total]),"")</f>
        <v/>
      </c>
      <c r="M206" s="5" t="str">
        <f>IF(Table13410[[#This Row],[Name]]&lt;&gt;"",Table13410[[#This Row],[Name]],"")</f>
        <v/>
      </c>
      <c r="N206">
        <f>SUM(Table13410[[#This Row],[Class]:[Column3]])-Table13410[[#This Row],[Discard]]</f>
        <v>0</v>
      </c>
      <c r="O206" s="5">
        <f>RANK(Table13410[[#This Row],[Total2]],Table13410[Total2])</f>
        <v>15</v>
      </c>
    </row>
    <row r="207" spans="10:15">
      <c r="J207" s="3">
        <f>IF(COUNT(Table13410[[#This Row],[Class]:[Column4]])&gt;1,MIN(Table13410[[#This Row],[Class]:[Column2]]),0)</f>
        <v>0</v>
      </c>
      <c r="K207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207" s="2" t="str">
        <f>IF(Table13410[[#This Row],[Total]]&lt;&gt;"",RANK(Table13410[[#This Row],[Total]],Table13410[Total]),"")</f>
        <v/>
      </c>
      <c r="M207" s="5" t="str">
        <f>IF(Table13410[[#This Row],[Name]]&lt;&gt;"",Table13410[[#This Row],[Name]],"")</f>
        <v/>
      </c>
      <c r="N207">
        <f>SUM(Table13410[[#This Row],[Class]:[Column3]])-Table13410[[#This Row],[Discard]]</f>
        <v>0</v>
      </c>
      <c r="O207" s="5">
        <f>RANK(Table13410[[#This Row],[Total2]],Table13410[Total2])</f>
        <v>15</v>
      </c>
    </row>
    <row r="208" spans="10:15">
      <c r="J208" s="3">
        <f>IF(COUNT(Table13410[[#This Row],[Class]:[Column4]])&gt;1,MIN(Table13410[[#This Row],[Class]:[Column2]]),0)</f>
        <v>0</v>
      </c>
      <c r="K208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208" s="2" t="str">
        <f>IF(Table13410[[#This Row],[Total]]&lt;&gt;"",RANK(Table13410[[#This Row],[Total]],Table13410[Total]),"")</f>
        <v/>
      </c>
      <c r="M208" s="5" t="str">
        <f>IF(Table13410[[#This Row],[Name]]&lt;&gt;"",Table13410[[#This Row],[Name]],"")</f>
        <v/>
      </c>
      <c r="N208">
        <f>SUM(Table13410[[#This Row],[Class]:[Column3]])-Table13410[[#This Row],[Discard]]</f>
        <v>0</v>
      </c>
      <c r="O208" s="5">
        <f>RANK(Table13410[[#This Row],[Total2]],Table13410[Total2])</f>
        <v>15</v>
      </c>
    </row>
    <row r="209" spans="10:15">
      <c r="J209" s="3">
        <f>IF(COUNT(Table13410[[#This Row],[Class]:[Column4]])&gt;1,MIN(Table13410[[#This Row],[Class]:[Column2]]),0)</f>
        <v>0</v>
      </c>
      <c r="K209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209" s="2" t="str">
        <f>IF(Table13410[[#This Row],[Total]]&lt;&gt;"",RANK(Table13410[[#This Row],[Total]],Table13410[Total]),"")</f>
        <v/>
      </c>
      <c r="M209" s="5" t="str">
        <f>IF(Table13410[[#This Row],[Name]]&lt;&gt;"",Table13410[[#This Row],[Name]],"")</f>
        <v/>
      </c>
      <c r="N209">
        <f>SUM(Table13410[[#This Row],[Class]:[Column3]])-Table13410[[#This Row],[Discard]]</f>
        <v>0</v>
      </c>
      <c r="O209" s="5">
        <f>RANK(Table13410[[#This Row],[Total2]],Table13410[Total2])</f>
        <v>15</v>
      </c>
    </row>
    <row r="210" spans="10:15">
      <c r="J210" s="3">
        <f>IF(COUNT(Table13410[[#This Row],[Class]:[Column4]])&gt;1,MIN(Table13410[[#This Row],[Class]:[Column2]]),0)</f>
        <v>0</v>
      </c>
      <c r="K210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210" s="2" t="str">
        <f>IF(Table13410[[#This Row],[Total]]&lt;&gt;"",RANK(Table13410[[#This Row],[Total]],Table13410[Total]),"")</f>
        <v/>
      </c>
      <c r="M210" s="5" t="str">
        <f>IF(Table13410[[#This Row],[Name]]&lt;&gt;"",Table13410[[#This Row],[Name]],"")</f>
        <v/>
      </c>
      <c r="N210">
        <f>SUM(Table13410[[#This Row],[Class]:[Column3]])-Table13410[[#This Row],[Discard]]</f>
        <v>0</v>
      </c>
      <c r="O210" s="5">
        <f>RANK(Table13410[[#This Row],[Total2]],Table13410[Total2])</f>
        <v>15</v>
      </c>
    </row>
    <row r="211" spans="10:15">
      <c r="J211" s="3">
        <f>IF(COUNT(Table13410[[#This Row],[Class]:[Column4]])&gt;1,MIN(Table13410[[#This Row],[Class]:[Column2]]),0)</f>
        <v>0</v>
      </c>
      <c r="K211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211" s="2" t="str">
        <f>IF(Table13410[[#This Row],[Total]]&lt;&gt;"",RANK(Table13410[[#This Row],[Total]],Table13410[Total]),"")</f>
        <v/>
      </c>
      <c r="M211" s="5" t="str">
        <f>IF(Table13410[[#This Row],[Name]]&lt;&gt;"",Table13410[[#This Row],[Name]],"")</f>
        <v/>
      </c>
      <c r="N211">
        <f>SUM(Table13410[[#This Row],[Class]:[Column3]])-Table13410[[#This Row],[Discard]]</f>
        <v>0</v>
      </c>
      <c r="O211" s="5">
        <f>RANK(Table13410[[#This Row],[Total2]],Table13410[Total2])</f>
        <v>15</v>
      </c>
    </row>
    <row r="212" spans="10:15">
      <c r="J212" s="3">
        <f>IF(COUNT(Table13410[[#This Row],[Class]:[Column4]])&gt;1,MIN(Table13410[[#This Row],[Class]:[Column2]]),0)</f>
        <v>0</v>
      </c>
      <c r="K212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212" s="2" t="str">
        <f>IF(Table13410[[#This Row],[Total]]&lt;&gt;"",RANK(Table13410[[#This Row],[Total]],Table13410[Total]),"")</f>
        <v/>
      </c>
      <c r="M212" s="5" t="str">
        <f>IF(Table13410[[#This Row],[Name]]&lt;&gt;"",Table13410[[#This Row],[Name]],"")</f>
        <v/>
      </c>
      <c r="N212">
        <f>SUM(Table13410[[#This Row],[Class]:[Column3]])-Table13410[[#This Row],[Discard]]</f>
        <v>0</v>
      </c>
      <c r="O212" s="5">
        <f>RANK(Table13410[[#This Row],[Total2]],Table13410[Total2])</f>
        <v>15</v>
      </c>
    </row>
    <row r="213" spans="10:15">
      <c r="J213" s="3">
        <f>IF(COUNT(Table13410[[#This Row],[Class]:[Column4]])&gt;1,MIN(Table13410[[#This Row],[Class]:[Column2]]),0)</f>
        <v>0</v>
      </c>
      <c r="K213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213" s="2" t="str">
        <f>IF(Table13410[[#This Row],[Total]]&lt;&gt;"",RANK(Table13410[[#This Row],[Total]],Table13410[Total]),"")</f>
        <v/>
      </c>
      <c r="M213" s="5" t="str">
        <f>IF(Table13410[[#This Row],[Name]]&lt;&gt;"",Table13410[[#This Row],[Name]],"")</f>
        <v/>
      </c>
      <c r="N213">
        <f>SUM(Table13410[[#This Row],[Class]:[Column3]])-Table13410[[#This Row],[Discard]]</f>
        <v>0</v>
      </c>
      <c r="O213" s="5">
        <f>RANK(Table13410[[#This Row],[Total2]],Table13410[Total2])</f>
        <v>15</v>
      </c>
    </row>
    <row r="214" spans="10:15">
      <c r="J214" s="3">
        <f>IF(COUNT(Table13410[[#This Row],[Class]:[Column4]])&gt;1,MIN(Table13410[[#This Row],[Class]:[Column2]]),0)</f>
        <v>0</v>
      </c>
      <c r="K214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214" s="2" t="str">
        <f>IF(Table13410[[#This Row],[Total]]&lt;&gt;"",RANK(Table13410[[#This Row],[Total]],Table13410[Total]),"")</f>
        <v/>
      </c>
      <c r="M214" s="5" t="str">
        <f>IF(Table13410[[#This Row],[Name]]&lt;&gt;"",Table13410[[#This Row],[Name]],"")</f>
        <v/>
      </c>
      <c r="N214">
        <f>SUM(Table13410[[#This Row],[Class]:[Column3]])-Table13410[[#This Row],[Discard]]</f>
        <v>0</v>
      </c>
      <c r="O214" s="5">
        <f>RANK(Table13410[[#This Row],[Total2]],Table13410[Total2])</f>
        <v>15</v>
      </c>
    </row>
    <row r="215" spans="10:15">
      <c r="J215" s="3">
        <f>IF(COUNT(Table13410[[#This Row],[Class]:[Column4]])&gt;1,MIN(Table13410[[#This Row],[Class]:[Column2]]),0)</f>
        <v>0</v>
      </c>
      <c r="K215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215" s="2" t="str">
        <f>IF(Table13410[[#This Row],[Total]]&lt;&gt;"",RANK(Table13410[[#This Row],[Total]],Table13410[Total]),"")</f>
        <v/>
      </c>
      <c r="M215" s="5" t="str">
        <f>IF(Table13410[[#This Row],[Name]]&lt;&gt;"",Table13410[[#This Row],[Name]],"")</f>
        <v/>
      </c>
      <c r="N215">
        <f>SUM(Table13410[[#This Row],[Class]:[Column3]])-Table13410[[#This Row],[Discard]]</f>
        <v>0</v>
      </c>
      <c r="O215" s="5">
        <f>RANK(Table13410[[#This Row],[Total2]],Table13410[Total2])</f>
        <v>15</v>
      </c>
    </row>
    <row r="216" spans="10:15">
      <c r="J216" s="3">
        <f>IF(COUNT(Table13410[[#This Row],[Class]:[Column4]])&gt;1,MIN(Table13410[[#This Row],[Class]:[Column2]]),0)</f>
        <v>0</v>
      </c>
      <c r="K216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216" s="2" t="str">
        <f>IF(Table13410[[#This Row],[Total]]&lt;&gt;"",RANK(Table13410[[#This Row],[Total]],Table13410[Total]),"")</f>
        <v/>
      </c>
      <c r="M216" s="5" t="str">
        <f>IF(Table13410[[#This Row],[Name]]&lt;&gt;"",Table13410[[#This Row],[Name]],"")</f>
        <v/>
      </c>
      <c r="N216">
        <f>SUM(Table13410[[#This Row],[Class]:[Column3]])-Table13410[[#This Row],[Discard]]</f>
        <v>0</v>
      </c>
      <c r="O216" s="5">
        <f>RANK(Table13410[[#This Row],[Total2]],Table13410[Total2])</f>
        <v>15</v>
      </c>
    </row>
    <row r="217" spans="10:15">
      <c r="J217" s="3">
        <f>IF(COUNT(Table13410[[#This Row],[Class]:[Column4]])&gt;1,MIN(Table13410[[#This Row],[Class]:[Column2]]),0)</f>
        <v>0</v>
      </c>
      <c r="K217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217" s="2" t="str">
        <f>IF(Table13410[[#This Row],[Total]]&lt;&gt;"",RANK(Table13410[[#This Row],[Total]],Table13410[Total]),"")</f>
        <v/>
      </c>
      <c r="M217" s="5" t="str">
        <f>IF(Table13410[[#This Row],[Name]]&lt;&gt;"",Table13410[[#This Row],[Name]],"")</f>
        <v/>
      </c>
      <c r="N217">
        <f>SUM(Table13410[[#This Row],[Class]:[Column3]])-Table13410[[#This Row],[Discard]]</f>
        <v>0</v>
      </c>
      <c r="O217" s="5">
        <f>RANK(Table13410[[#This Row],[Total2]],Table13410[Total2])</f>
        <v>15</v>
      </c>
    </row>
    <row r="218" spans="10:15">
      <c r="J218" s="3">
        <f>IF(COUNT(Table13410[[#This Row],[Class]:[Column4]])&gt;1,MIN(Table13410[[#This Row],[Class]:[Column2]]),0)</f>
        <v>0</v>
      </c>
      <c r="K218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218" s="2" t="str">
        <f>IF(Table13410[[#This Row],[Total]]&lt;&gt;"",RANK(Table13410[[#This Row],[Total]],Table13410[Total]),"")</f>
        <v/>
      </c>
      <c r="M218" s="5" t="str">
        <f>IF(Table13410[[#This Row],[Name]]&lt;&gt;"",Table13410[[#This Row],[Name]],"")</f>
        <v/>
      </c>
      <c r="N218">
        <f>SUM(Table13410[[#This Row],[Class]:[Column3]])-Table13410[[#This Row],[Discard]]</f>
        <v>0</v>
      </c>
      <c r="O218" s="5">
        <f>RANK(Table13410[[#This Row],[Total2]],Table13410[Total2])</f>
        <v>15</v>
      </c>
    </row>
    <row r="219" spans="10:15">
      <c r="J219" s="3">
        <f>IF(COUNT(Table13410[[#This Row],[Class]:[Column4]])&gt;1,MIN(Table13410[[#This Row],[Class]:[Column2]]),0)</f>
        <v>0</v>
      </c>
      <c r="K219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219" s="2" t="str">
        <f>IF(Table13410[[#This Row],[Total]]&lt;&gt;"",RANK(Table13410[[#This Row],[Total]],Table13410[Total]),"")</f>
        <v/>
      </c>
      <c r="M219" s="5" t="str">
        <f>IF(Table13410[[#This Row],[Name]]&lt;&gt;"",Table13410[[#This Row],[Name]],"")</f>
        <v/>
      </c>
      <c r="N219">
        <f>SUM(Table13410[[#This Row],[Class]:[Column3]])-Table13410[[#This Row],[Discard]]</f>
        <v>0</v>
      </c>
      <c r="O219" s="5">
        <f>RANK(Table13410[[#This Row],[Total2]],Table13410[Total2])</f>
        <v>15</v>
      </c>
    </row>
    <row r="220" spans="10:15">
      <c r="J220" s="3">
        <f>IF(COUNT(Table13410[[#This Row],[Class]:[Column4]])&gt;1,MIN(Table13410[[#This Row],[Class]:[Column2]]),0)</f>
        <v>0</v>
      </c>
      <c r="K220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220" s="2" t="str">
        <f>IF(Table13410[[#This Row],[Total]]&lt;&gt;"",RANK(Table13410[[#This Row],[Total]],Table13410[Total]),"")</f>
        <v/>
      </c>
      <c r="M220" s="5" t="str">
        <f>IF(Table13410[[#This Row],[Name]]&lt;&gt;"",Table13410[[#This Row],[Name]],"")</f>
        <v/>
      </c>
      <c r="N220">
        <f>SUM(Table13410[[#This Row],[Class]:[Column3]])-Table13410[[#This Row],[Discard]]</f>
        <v>0</v>
      </c>
      <c r="O220" s="5">
        <f>RANK(Table13410[[#This Row],[Total2]],Table13410[Total2])</f>
        <v>15</v>
      </c>
    </row>
    <row r="221" spans="10:15">
      <c r="J221" s="3">
        <f>IF(COUNT(Table13410[[#This Row],[Class]:[Column4]])&gt;1,MIN(Table13410[[#This Row],[Class]:[Column2]]),0)</f>
        <v>0</v>
      </c>
      <c r="K221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221" s="2" t="str">
        <f>IF(Table13410[[#This Row],[Total]]&lt;&gt;"",RANK(Table13410[[#This Row],[Total]],Table13410[Total]),"")</f>
        <v/>
      </c>
      <c r="M221" s="5" t="str">
        <f>IF(Table13410[[#This Row],[Name]]&lt;&gt;"",Table13410[[#This Row],[Name]],"")</f>
        <v/>
      </c>
      <c r="N221">
        <f>SUM(Table13410[[#This Row],[Class]:[Column3]])-Table13410[[#This Row],[Discard]]</f>
        <v>0</v>
      </c>
      <c r="O221" s="5">
        <f>RANK(Table13410[[#This Row],[Total2]],Table13410[Total2])</f>
        <v>15</v>
      </c>
    </row>
    <row r="222" spans="10:15">
      <c r="J222" s="3">
        <f>IF(COUNT(Table13410[[#This Row],[Class]:[Column4]])&gt;1,MIN(Table13410[[#This Row],[Class]:[Column2]]),0)</f>
        <v>0</v>
      </c>
      <c r="K222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222" s="2" t="str">
        <f>IF(Table13410[[#This Row],[Total]]&lt;&gt;"",RANK(Table13410[[#This Row],[Total]],Table13410[Total]),"")</f>
        <v/>
      </c>
      <c r="M222" s="5" t="str">
        <f>IF(Table13410[[#This Row],[Name]]&lt;&gt;"",Table13410[[#This Row],[Name]],"")</f>
        <v/>
      </c>
      <c r="N222">
        <f>SUM(Table13410[[#This Row],[Class]:[Column3]])-Table13410[[#This Row],[Discard]]</f>
        <v>0</v>
      </c>
      <c r="O222" s="5">
        <f>RANK(Table13410[[#This Row],[Total2]],Table13410[Total2])</f>
        <v>15</v>
      </c>
    </row>
    <row r="223" spans="10:15">
      <c r="J223" s="3">
        <f>IF(COUNT(Table13410[[#This Row],[Class]:[Column4]])&gt;1,MIN(Table13410[[#This Row],[Class]:[Column2]]),0)</f>
        <v>0</v>
      </c>
      <c r="K223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223" s="2" t="str">
        <f>IF(Table13410[[#This Row],[Total]]&lt;&gt;"",RANK(Table13410[[#This Row],[Total]],Table13410[Total]),"")</f>
        <v/>
      </c>
      <c r="M223" s="5" t="str">
        <f>IF(Table13410[[#This Row],[Name]]&lt;&gt;"",Table13410[[#This Row],[Name]],"")</f>
        <v/>
      </c>
      <c r="N223">
        <f>SUM(Table13410[[#This Row],[Class]:[Column3]])-Table13410[[#This Row],[Discard]]</f>
        <v>0</v>
      </c>
      <c r="O223" s="5">
        <f>RANK(Table13410[[#This Row],[Total2]],Table13410[Total2])</f>
        <v>15</v>
      </c>
    </row>
    <row r="224" spans="10:15">
      <c r="J224" s="3">
        <f>IF(COUNT(Table13410[[#This Row],[Class]:[Column4]])&gt;1,MIN(Table13410[[#This Row],[Class]:[Column2]]),0)</f>
        <v>0</v>
      </c>
      <c r="K224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224" s="2" t="str">
        <f>IF(Table13410[[#This Row],[Total]]&lt;&gt;"",RANK(Table13410[[#This Row],[Total]],Table13410[Total]),"")</f>
        <v/>
      </c>
      <c r="M224" s="5" t="str">
        <f>IF(Table13410[[#This Row],[Name]]&lt;&gt;"",Table13410[[#This Row],[Name]],"")</f>
        <v/>
      </c>
      <c r="N224">
        <f>SUM(Table13410[[#This Row],[Class]:[Column3]])-Table13410[[#This Row],[Discard]]</f>
        <v>0</v>
      </c>
      <c r="O224" s="5">
        <f>RANK(Table13410[[#This Row],[Total2]],Table13410[Total2])</f>
        <v>15</v>
      </c>
    </row>
    <row r="225" spans="10:15">
      <c r="J225" s="3">
        <f>IF(COUNT(Table13410[[#This Row],[Class]:[Column4]])&gt;1,MIN(Table13410[[#This Row],[Class]:[Column2]]),0)</f>
        <v>0</v>
      </c>
      <c r="K225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225" s="2" t="str">
        <f>IF(Table13410[[#This Row],[Total]]&lt;&gt;"",RANK(Table13410[[#This Row],[Total]],Table13410[Total]),"")</f>
        <v/>
      </c>
      <c r="M225" s="5" t="str">
        <f>IF(Table13410[[#This Row],[Name]]&lt;&gt;"",Table13410[[#This Row],[Name]],"")</f>
        <v/>
      </c>
      <c r="N225">
        <f>SUM(Table13410[[#This Row],[Class]:[Column3]])-Table13410[[#This Row],[Discard]]</f>
        <v>0</v>
      </c>
      <c r="O225" s="5">
        <f>RANK(Table13410[[#This Row],[Total2]],Table13410[Total2])</f>
        <v>15</v>
      </c>
    </row>
    <row r="226" spans="10:15">
      <c r="J226" s="3">
        <f>IF(COUNT(Table13410[[#This Row],[Class]:[Column4]])&gt;1,MIN(Table13410[[#This Row],[Class]:[Column2]]),0)</f>
        <v>0</v>
      </c>
      <c r="K226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226" s="2" t="str">
        <f>IF(Table13410[[#This Row],[Total]]&lt;&gt;"",RANK(Table13410[[#This Row],[Total]],Table13410[Total]),"")</f>
        <v/>
      </c>
      <c r="M226" s="5" t="str">
        <f>IF(Table13410[[#This Row],[Name]]&lt;&gt;"",Table13410[[#This Row],[Name]],"")</f>
        <v/>
      </c>
      <c r="N226">
        <f>SUM(Table13410[[#This Row],[Class]:[Column3]])-Table13410[[#This Row],[Discard]]</f>
        <v>0</v>
      </c>
      <c r="O226" s="5">
        <f>RANK(Table13410[[#This Row],[Total2]],Table13410[Total2])</f>
        <v>15</v>
      </c>
    </row>
    <row r="227" spans="10:15">
      <c r="J227" s="3">
        <f>IF(COUNT(Table13410[[#This Row],[Class]:[Column4]])&gt;1,MIN(Table13410[[#This Row],[Class]:[Column2]]),0)</f>
        <v>0</v>
      </c>
      <c r="K227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227" s="2" t="str">
        <f>IF(Table13410[[#This Row],[Total]]&lt;&gt;"",RANK(Table13410[[#This Row],[Total]],Table13410[Total]),"")</f>
        <v/>
      </c>
      <c r="M227" s="5" t="str">
        <f>IF(Table13410[[#This Row],[Name]]&lt;&gt;"",Table13410[[#This Row],[Name]],"")</f>
        <v/>
      </c>
      <c r="N227">
        <f>SUM(Table13410[[#This Row],[Class]:[Column3]])-Table13410[[#This Row],[Discard]]</f>
        <v>0</v>
      </c>
      <c r="O227" s="5">
        <f>RANK(Table13410[[#This Row],[Total2]],Table13410[Total2])</f>
        <v>15</v>
      </c>
    </row>
    <row r="228" spans="10:15">
      <c r="J228" s="3">
        <f>IF(COUNT(Table13410[[#This Row],[Class]:[Column4]])&gt;1,MIN(Table13410[[#This Row],[Class]:[Column2]]),0)</f>
        <v>0</v>
      </c>
      <c r="K228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228" s="2" t="str">
        <f>IF(Table13410[[#This Row],[Total]]&lt;&gt;"",RANK(Table13410[[#This Row],[Total]],Table13410[Total]),"")</f>
        <v/>
      </c>
      <c r="M228" s="5" t="str">
        <f>IF(Table13410[[#This Row],[Name]]&lt;&gt;"",Table13410[[#This Row],[Name]],"")</f>
        <v/>
      </c>
      <c r="N228">
        <f>SUM(Table13410[[#This Row],[Class]:[Column3]])-Table13410[[#This Row],[Discard]]</f>
        <v>0</v>
      </c>
      <c r="O228" s="5">
        <f>RANK(Table13410[[#This Row],[Total2]],Table13410[Total2])</f>
        <v>15</v>
      </c>
    </row>
    <row r="229" spans="1:15">
      <c r="A229" s="11"/>
      <c r="B229" s="10"/>
      <c r="C229" s="10"/>
      <c r="D229" s="10"/>
      <c r="E229" s="10"/>
      <c r="F229" s="10"/>
      <c r="G229" s="10"/>
      <c r="H229" s="10"/>
      <c r="I229" s="10"/>
      <c r="J229" s="3">
        <f>IF(COUNT(Table13410[[#This Row],[Class]:[Column4]])&gt;1,MIN(Table13410[[#This Row],[Class]:[Column2]]),0)</f>
        <v>0</v>
      </c>
      <c r="K229" s="17" t="str">
        <f>IF(SUM(Table13410[[#This Row],[Class]:[Column4]])-Table13410[[#This Row],[Discard]]+Table13410[[#This Row],[Discard]]/100000&gt;0,SUM(Table13410[[#This Row],[Class]:[Column4]])-Table13410[[#This Row],[Discard]],"")</f>
        <v/>
      </c>
      <c r="L229" s="2" t="str">
        <f>IF(Table13410[[#This Row],[Total]]&lt;&gt;"",RANK(Table13410[[#This Row],[Total]],Table13410[Total]),"")</f>
        <v/>
      </c>
      <c r="M229" s="5" t="str">
        <f>IF(Table13410[[#This Row],[Name]]&lt;&gt;"",Table13410[[#This Row],[Name]],"")</f>
        <v/>
      </c>
      <c r="N229">
        <f>SUM(Table13410[[#This Row],[Class]:[Column3]])-Table13410[[#This Row],[Discard]]</f>
        <v>0</v>
      </c>
      <c r="O229" s="5">
        <f>RANK(Table13410[[#This Row],[Total2]],Table13410[Total2])</f>
        <v>15</v>
      </c>
    </row>
    <row r="230" spans="11:15">
      <c r="K230" s="17"/>
      <c r="L230" s="2" t="str">
        <f>IF(Table13410[[#This Row],[Total]]&lt;&gt;"",RANK(Table13410[[#This Row],[Total]],Table13410[Total]),"")</f>
        <v/>
      </c>
      <c r="M230" s="5" t="str">
        <f>IF(Table13410[[#This Row],[Name]]&lt;&gt;"",Table13410[[#This Row],[Name]],"")</f>
        <v/>
      </c>
      <c r="N230">
        <f>SUM(Table13410[[#This Row],[Class]:[Column3]])-Table13410[[#This Row],[Discard]]</f>
        <v>0</v>
      </c>
      <c r="O230" s="5">
        <f>RANK(Table13410[[#This Row],[Total2]],Table13410[Total2])</f>
        <v>15</v>
      </c>
    </row>
  </sheetData>
  <mergeCells count="1">
    <mergeCell ref="E1:G1"/>
  </mergeCells>
  <pageMargins left="0.75" right="0.75" top="1" bottom="1" header="0.5" footer="0.5"/>
  <pageSetup paperSize="9" scale="63" orientation="portrait"/>
  <headerFooter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  <pageSetUpPr fitToPage="1"/>
  </sheetPr>
  <dimension ref="A1:O230"/>
  <sheetViews>
    <sheetView workbookViewId="0">
      <selection activeCell="B16" sqref="B16"/>
    </sheetView>
  </sheetViews>
  <sheetFormatPr defaultColWidth="9" defaultRowHeight="15.6"/>
  <cols>
    <col min="1" max="1" width="25.5" customWidth="1"/>
    <col min="2" max="2" width="12.1666666666667" style="2" customWidth="1"/>
    <col min="3" max="7" width="8.5" style="2" customWidth="1"/>
    <col min="8" max="9" width="8.5" style="2" hidden="1" customWidth="1"/>
    <col min="10" max="10" width="8.5" style="3" customWidth="1"/>
    <col min="11" max="11" width="10.8333333333333" style="4"/>
    <col min="12" max="12" width="10.8333333333333" style="2"/>
    <col min="13" max="13" width="17.3333333333333" style="5" customWidth="1"/>
    <col min="14" max="15" width="9" hidden="1" customWidth="1"/>
  </cols>
  <sheetData>
    <row r="1" s="1" customFormat="1" ht="28.8" spans="1:13">
      <c r="A1" s="1" t="s">
        <v>323</v>
      </c>
      <c r="B1" s="6"/>
      <c r="C1" s="6"/>
      <c r="D1" s="6"/>
      <c r="E1" s="32">
        <f ca="1">TODAY()</f>
        <v>43362</v>
      </c>
      <c r="F1" s="6"/>
      <c r="G1" s="6"/>
      <c r="H1" s="6"/>
      <c r="I1" s="6"/>
      <c r="J1" s="13"/>
      <c r="K1" s="14"/>
      <c r="L1" s="6"/>
      <c r="M1" s="15"/>
    </row>
    <row r="3" s="2" customFormat="1" spans="1:15">
      <c r="A3" s="2" t="s">
        <v>1</v>
      </c>
      <c r="B3" s="2" t="s">
        <v>73</v>
      </c>
      <c r="C3" s="2" t="s">
        <v>74</v>
      </c>
      <c r="D3" s="2" t="s">
        <v>294</v>
      </c>
      <c r="E3" s="2" t="s">
        <v>362</v>
      </c>
      <c r="F3" s="2" t="s">
        <v>295</v>
      </c>
      <c r="G3" s="2" t="s">
        <v>15</v>
      </c>
      <c r="H3" s="2" t="s">
        <v>78</v>
      </c>
      <c r="I3" s="2" t="s">
        <v>14</v>
      </c>
      <c r="J3" s="3" t="s">
        <v>79</v>
      </c>
      <c r="K3" s="4" t="s">
        <v>9</v>
      </c>
      <c r="L3" s="2" t="s">
        <v>11</v>
      </c>
      <c r="M3" s="16" t="s">
        <v>10</v>
      </c>
      <c r="N3" s="2" t="s">
        <v>80</v>
      </c>
      <c r="O3" s="2" t="s">
        <v>81</v>
      </c>
    </row>
    <row r="4" spans="1:15">
      <c r="A4" s="33" t="s">
        <v>363</v>
      </c>
      <c r="B4" s="34" t="s">
        <v>221</v>
      </c>
      <c r="C4" s="34">
        <v>500</v>
      </c>
      <c r="D4" s="34"/>
      <c r="E4" s="34"/>
      <c r="F4" s="34"/>
      <c r="G4" s="34"/>
      <c r="J4" s="3">
        <f>IF(COUNT(Table134_13[[#This Row],[Class]:[Column4]])&gt;1,MIN(Table134_13[[#This Row],[Class]:[Column2]]),0)</f>
        <v>0</v>
      </c>
      <c r="K4" s="17">
        <f>IF(SUM(Table134_13[[#This Row],[Class]:[Column4]])-Table134_13[[#This Row],[Discard]]+Table134_13[[#This Row],[Discard]]/100000&gt;0,SUM(Table134_13[[#This Row],[Class]:[Column4]])-Table134_13[[#This Row],[Discard]]*0.9999,"")</f>
        <v>500</v>
      </c>
      <c r="L4" s="2">
        <f>IF(Table134_13[[#This Row],[Total]]&lt;&gt;"",RANK(Table134_13[[#This Row],[Total]],Table134_13[Total]),"")</f>
        <v>1</v>
      </c>
      <c r="M4" s="5" t="str">
        <f>IF(Table134_13[[#This Row],[Name]]&lt;&gt;"",Table134_13[[#This Row],[Name]],"")</f>
        <v>Joe Hegarty</v>
      </c>
      <c r="N4">
        <f>SUM(Table134_13[[#This Row],[Class]:[Column3]])-Table134_13[[#This Row],[Discard]]</f>
        <v>500</v>
      </c>
      <c r="O4" s="5">
        <f>RANK(Table134_13[[#This Row],[Total2]],Table134_13[Total2])</f>
        <v>1</v>
      </c>
    </row>
    <row r="5" spans="1:15">
      <c r="A5" s="33" t="s">
        <v>118</v>
      </c>
      <c r="B5" s="34" t="s">
        <v>89</v>
      </c>
      <c r="C5" s="34">
        <v>480</v>
      </c>
      <c r="D5" s="34"/>
      <c r="E5" s="34"/>
      <c r="F5" s="34"/>
      <c r="G5" s="34"/>
      <c r="J5" s="3">
        <f>IF(COUNT(Table134_13[[#This Row],[Class]:[Column4]])&gt;1,MIN(Table134_13[[#This Row],[Class]:[Column2]]),0)</f>
        <v>0</v>
      </c>
      <c r="K5" s="17">
        <f>IF(SUM(Table134_13[[#This Row],[Class]:[Column4]])-Table134_13[[#This Row],[Discard]]+Table134_13[[#This Row],[Discard]]/100000&gt;0,SUM(Table134_13[[#This Row],[Class]:[Column4]])-Table134_13[[#This Row],[Discard]]*0.9999,"")</f>
        <v>480</v>
      </c>
      <c r="L5" s="2">
        <f>IF(Table134_13[[#This Row],[Total]]&lt;&gt;"",RANK(Table134_13[[#This Row],[Total]],Table134_13[Total]),"")</f>
        <v>2</v>
      </c>
      <c r="M5" s="5" t="str">
        <f>IF(Table134_13[[#This Row],[Name]]&lt;&gt;"",Table134_13[[#This Row],[Name]],"")</f>
        <v>Darragh Ruddy</v>
      </c>
      <c r="N5">
        <f>SUM(Table134_13[[#This Row],[Class]:[Column3]])-Table134_13[[#This Row],[Discard]]</f>
        <v>480</v>
      </c>
      <c r="O5" s="5">
        <f>RANK(Table134_13[[#This Row],[Total2]],Table134_13[Total2])</f>
        <v>2</v>
      </c>
    </row>
    <row r="6" spans="1:15">
      <c r="A6" s="33" t="s">
        <v>364</v>
      </c>
      <c r="B6" s="34" t="s">
        <v>221</v>
      </c>
      <c r="C6" s="34">
        <v>460</v>
      </c>
      <c r="D6" s="34"/>
      <c r="E6" s="34"/>
      <c r="F6" s="34"/>
      <c r="G6" s="34"/>
      <c r="J6" s="3">
        <f>IF(COUNT(Table134_13[[#This Row],[Class]:[Column4]])&gt;1,MIN(Table134_13[[#This Row],[Class]:[Column2]]),0)</f>
        <v>0</v>
      </c>
      <c r="K6" s="17">
        <f>IF(SUM(Table134_13[[#This Row],[Class]:[Column4]])-Table134_13[[#This Row],[Discard]]+Table134_13[[#This Row],[Discard]]/100000&gt;0,SUM(Table134_13[[#This Row],[Class]:[Column4]])-Table134_13[[#This Row],[Discard]]*0.9999,"")</f>
        <v>460</v>
      </c>
      <c r="L6" s="2">
        <f>IF(Table134_13[[#This Row],[Total]]&lt;&gt;"",RANK(Table134_13[[#This Row],[Total]],Table134_13[Total]),"")</f>
        <v>3</v>
      </c>
      <c r="M6" s="5" t="str">
        <f>IF(Table134_13[[#This Row],[Name]]&lt;&gt;"",Table134_13[[#This Row],[Name]],"")</f>
        <v>Chloe Ford</v>
      </c>
      <c r="N6">
        <f>SUM(Table134_13[[#This Row],[Class]:[Column3]])-Table134_13[[#This Row],[Discard]]</f>
        <v>460</v>
      </c>
      <c r="O6" s="5">
        <f>RANK(Table134_13[[#This Row],[Total2]],Table134_13[Total2])</f>
        <v>3</v>
      </c>
    </row>
    <row r="7" spans="1:15">
      <c r="A7" s="33" t="s">
        <v>365</v>
      </c>
      <c r="B7" s="34" t="s">
        <v>221</v>
      </c>
      <c r="C7" s="34">
        <v>440</v>
      </c>
      <c r="D7" s="34"/>
      <c r="E7" s="34"/>
      <c r="F7" s="34"/>
      <c r="G7" s="34"/>
      <c r="J7" s="3">
        <f>IF(COUNT(Table134_13[[#This Row],[Class]:[Column4]])&gt;1,MIN(Table134_13[[#This Row],[Class]:[Column2]]),0)</f>
        <v>0</v>
      </c>
      <c r="K7" s="17">
        <f>IF(SUM(Table134_13[[#This Row],[Class]:[Column4]])-Table134_13[[#This Row],[Discard]]+Table134_13[[#This Row],[Discard]]/100000&gt;0,SUM(Table134_13[[#This Row],[Class]:[Column4]])-Table134_13[[#This Row],[Discard]]*0.9999,"")</f>
        <v>440</v>
      </c>
      <c r="L7" s="2">
        <f>IF(Table134_13[[#This Row],[Total]]&lt;&gt;"",RANK(Table134_13[[#This Row],[Total]],Table134_13[Total]),"")</f>
        <v>4</v>
      </c>
      <c r="M7" s="5" t="str">
        <f>IF(Table134_13[[#This Row],[Name]]&lt;&gt;"",Table134_13[[#This Row],[Name]],"")</f>
        <v>Gary Sorensen</v>
      </c>
      <c r="N7">
        <f>SUM(Table134_13[[#This Row],[Class]:[Column3]])-Table134_13[[#This Row],[Discard]]</f>
        <v>440</v>
      </c>
      <c r="O7" s="5">
        <f>RANK(Table134_13[[#This Row],[Total2]],Table134_13[Total2])</f>
        <v>4</v>
      </c>
    </row>
    <row r="8" spans="1:15">
      <c r="A8" s="33" t="s">
        <v>366</v>
      </c>
      <c r="B8" s="34" t="s">
        <v>221</v>
      </c>
      <c r="C8" s="34">
        <v>430</v>
      </c>
      <c r="D8" s="34"/>
      <c r="E8" s="34"/>
      <c r="F8" s="34"/>
      <c r="G8" s="34"/>
      <c r="J8" s="3">
        <f>IF(COUNT(Table134_13[[#This Row],[Class]:[Column4]])&gt;1,MIN(Table134_13[[#This Row],[Class]:[Column2]]),0)</f>
        <v>0</v>
      </c>
      <c r="K8" s="17">
        <f>IF(SUM(Table134_13[[#This Row],[Class]:[Column4]])-Table134_13[[#This Row],[Discard]]+Table134_13[[#This Row],[Discard]]/100000&gt;0,SUM(Table134_13[[#This Row],[Class]:[Column4]])-Table134_13[[#This Row],[Discard]]*0.9999,"")</f>
        <v>430</v>
      </c>
      <c r="L8" s="2">
        <f>IF(Table134_13[[#This Row],[Total]]&lt;&gt;"",RANK(Table134_13[[#This Row],[Total]],Table134_13[Total]),"")</f>
        <v>5</v>
      </c>
      <c r="M8" s="5" t="str">
        <f>IF(Table134_13[[#This Row],[Name]]&lt;&gt;"",Table134_13[[#This Row],[Name]],"")</f>
        <v>Aoife Kelly</v>
      </c>
      <c r="N8">
        <f>SUM(Table134_13[[#This Row],[Class]:[Column3]])-Table134_13[[#This Row],[Discard]]</f>
        <v>430</v>
      </c>
      <c r="O8" s="5">
        <f>RANK(Table134_13[[#This Row],[Total2]],Table134_13[Total2])</f>
        <v>5</v>
      </c>
    </row>
    <row r="9" spans="1:15">
      <c r="A9" s="33" t="s">
        <v>367</v>
      </c>
      <c r="B9" s="34" t="s">
        <v>221</v>
      </c>
      <c r="C9" s="34">
        <v>420</v>
      </c>
      <c r="D9" s="34"/>
      <c r="E9" s="34"/>
      <c r="F9" s="34"/>
      <c r="G9" s="34"/>
      <c r="J9" s="3">
        <f>IF(COUNT(Table134_13[[#This Row],[Class]:[Column4]])&gt;1,MIN(Table134_13[[#This Row],[Class]:[Column2]]),0)</f>
        <v>0</v>
      </c>
      <c r="K9" s="17">
        <f>IF(SUM(Table134_13[[#This Row],[Class]:[Column4]])-Table134_13[[#This Row],[Discard]]+Table134_13[[#This Row],[Discard]]/100000&gt;0,SUM(Table134_13[[#This Row],[Class]:[Column4]])-Table134_13[[#This Row],[Discard]]*0.9999,"")</f>
        <v>420</v>
      </c>
      <c r="L9" s="2">
        <f>IF(Table134_13[[#This Row],[Total]]&lt;&gt;"",RANK(Table134_13[[#This Row],[Total]],Table134_13[Total]),"")</f>
        <v>6</v>
      </c>
      <c r="M9" s="5" t="str">
        <f>IF(Table134_13[[#This Row],[Name]]&lt;&gt;"",Table134_13[[#This Row],[Name]],"")</f>
        <v>Patrick Sweeney</v>
      </c>
      <c r="N9">
        <f>SUM(Table134_13[[#This Row],[Class]:[Column3]])-Table134_13[[#This Row],[Discard]]</f>
        <v>420</v>
      </c>
      <c r="O9" s="5">
        <f>RANK(Table134_13[[#This Row],[Total2]],Table134_13[Total2])</f>
        <v>6</v>
      </c>
    </row>
    <row r="10" spans="1:15">
      <c r="A10" s="33" t="s">
        <v>368</v>
      </c>
      <c r="B10" s="34" t="s">
        <v>221</v>
      </c>
      <c r="C10" s="34">
        <v>410</v>
      </c>
      <c r="D10" s="34"/>
      <c r="E10" s="34"/>
      <c r="F10" s="34"/>
      <c r="G10" s="34"/>
      <c r="J10" s="3">
        <f>IF(COUNT(Table134_13[[#This Row],[Class]:[Column4]])&gt;1,MIN(Table134_13[[#This Row],[Class]:[Column2]]),0)</f>
        <v>0</v>
      </c>
      <c r="K10" s="17">
        <f>IF(SUM(Table134_13[[#This Row],[Class]:[Column4]])-Table134_13[[#This Row],[Discard]]+Table134_13[[#This Row],[Discard]]/100000&gt;0,SUM(Table134_13[[#This Row],[Class]:[Column4]])-Table134_13[[#This Row],[Discard]]*0.9999,"")</f>
        <v>410</v>
      </c>
      <c r="L10" s="2">
        <f>IF(Table134_13[[#This Row],[Total]]&lt;&gt;"",RANK(Table134_13[[#This Row],[Total]],Table134_13[Total]),"")</f>
        <v>7</v>
      </c>
      <c r="M10" s="5" t="str">
        <f>IF(Table134_13[[#This Row],[Name]]&lt;&gt;"",Table134_13[[#This Row],[Name]],"")</f>
        <v>Aaron Daly</v>
      </c>
      <c r="N10">
        <f>SUM(Table134_13[[#This Row],[Class]:[Column3]])-Table134_13[[#This Row],[Discard]]</f>
        <v>410</v>
      </c>
      <c r="O10" s="5">
        <f>RANK(Table134_13[[#This Row],[Total2]],Table134_13[Total2])</f>
        <v>7</v>
      </c>
    </row>
    <row r="11" spans="1:15">
      <c r="A11" s="33" t="s">
        <v>369</v>
      </c>
      <c r="B11" s="34" t="s">
        <v>221</v>
      </c>
      <c r="C11" s="34">
        <v>400</v>
      </c>
      <c r="D11" s="34"/>
      <c r="E11" s="34"/>
      <c r="F11" s="34"/>
      <c r="G11" s="34"/>
      <c r="J11" s="3">
        <f>IF(COUNT(Table134_13[[#This Row],[Class]:[Column4]])&gt;1,MIN(Table134_13[[#This Row],[Class]:[Column2]]),0)</f>
        <v>0</v>
      </c>
      <c r="K11" s="17">
        <f>IF(SUM(Table134_13[[#This Row],[Class]:[Column4]])-Table134_13[[#This Row],[Discard]]+Table134_13[[#This Row],[Discard]]/100000&gt;0,SUM(Table134_13[[#This Row],[Class]:[Column4]])-Table134_13[[#This Row],[Discard]]*0.9999,"")</f>
        <v>400</v>
      </c>
      <c r="L11" s="2">
        <f>IF(Table134_13[[#This Row],[Total]]&lt;&gt;"",RANK(Table134_13[[#This Row],[Total]],Table134_13[Total]),"")</f>
        <v>8</v>
      </c>
      <c r="M11" s="5" t="str">
        <f>IF(Table134_13[[#This Row],[Name]]&lt;&gt;"",Table134_13[[#This Row],[Name]],"")</f>
        <v>Sadhbyn Ni Laoire</v>
      </c>
      <c r="N11">
        <f>SUM(Table134_13[[#This Row],[Class]:[Column3]])-Table134_13[[#This Row],[Discard]]</f>
        <v>400</v>
      </c>
      <c r="O11" s="5">
        <f>RANK(Table134_13[[#This Row],[Total2]],Table134_13[Total2])</f>
        <v>8</v>
      </c>
    </row>
    <row r="12" spans="1:15">
      <c r="A12" s="33" t="s">
        <v>370</v>
      </c>
      <c r="B12" s="34" t="s">
        <v>221</v>
      </c>
      <c r="C12" s="34">
        <v>395</v>
      </c>
      <c r="D12" s="34"/>
      <c r="E12" s="34"/>
      <c r="F12" s="34"/>
      <c r="G12" s="34"/>
      <c r="J12" s="3">
        <f>IF(COUNT(Table134_13[[#This Row],[Class]:[Column4]])&gt;1,MIN(Table134_13[[#This Row],[Class]:[Column2]]),0)</f>
        <v>0</v>
      </c>
      <c r="K12" s="17">
        <f>IF(SUM(Table134_13[[#This Row],[Class]:[Column4]])-Table134_13[[#This Row],[Discard]]+Table134_13[[#This Row],[Discard]]/100000&gt;0,SUM(Table134_13[[#This Row],[Class]:[Column4]])-Table134_13[[#This Row],[Discard]]*0.9999,"")</f>
        <v>395</v>
      </c>
      <c r="L12" s="2">
        <f>IF(Table134_13[[#This Row],[Total]]&lt;&gt;"",RANK(Table134_13[[#This Row],[Total]],Table134_13[Total]),"")</f>
        <v>9</v>
      </c>
      <c r="M12" s="5" t="str">
        <f>IF(Table134_13[[#This Row],[Name]]&lt;&gt;"",Table134_13[[#This Row],[Name]],"")</f>
        <v>Matthew Ryan</v>
      </c>
      <c r="N12">
        <f>SUM(Table134_13[[#This Row],[Class]:[Column3]])-Table134_13[[#This Row],[Discard]]</f>
        <v>395</v>
      </c>
      <c r="O12" s="5">
        <f>RANK(Table134_13[[#This Row],[Total2]],Table134_13[Total2])</f>
        <v>9</v>
      </c>
    </row>
    <row r="13" spans="1:15">
      <c r="A13" s="35"/>
      <c r="B13" s="36"/>
      <c r="C13" s="36"/>
      <c r="D13" s="36"/>
      <c r="E13" s="36"/>
      <c r="F13" s="36"/>
      <c r="G13" s="36"/>
      <c r="H13" s="10"/>
      <c r="I13" s="10"/>
      <c r="J13" s="3">
        <f>IF(COUNT(Table134_13[[#This Row],[Class]:[Column4]])&gt;1,MIN(Table134_13[[#This Row],[Class]:[Column2]]),0)</f>
        <v>0</v>
      </c>
      <c r="K13" s="17" t="str">
        <f>IF(SUM(Table134_13[[#This Row],[Class]:[Column4]])-Table134_13[[#This Row],[Discard]]+Table134_13[[#This Row],[Discard]]/100000&gt;0,SUM(Table134_13[[#This Row],[Class]:[Column4]])-Table134_13[[#This Row],[Discard]]*0.9999,"")</f>
        <v/>
      </c>
      <c r="L13" s="2" t="str">
        <f>IF(Table134_13[[#This Row],[Total]]&lt;&gt;"",RANK(Table134_13[[#This Row],[Total]],Table134_13[Total]),"")</f>
        <v/>
      </c>
      <c r="M13" s="5" t="str">
        <f>IF(Table134_13[[#This Row],[Name]]&lt;&gt;"",Table134_13[[#This Row],[Name]],"")</f>
        <v/>
      </c>
      <c r="N13">
        <f>SUM(Table134_13[[#This Row],[Class]:[Column3]])-Table134_13[[#This Row],[Discard]]</f>
        <v>0</v>
      </c>
      <c r="O13" s="5">
        <f>RANK(Table134_13[[#This Row],[Total2]],Table134_13[Total2])</f>
        <v>10</v>
      </c>
    </row>
    <row r="14" spans="1:15">
      <c r="A14" s="33"/>
      <c r="B14" s="34"/>
      <c r="C14" s="34"/>
      <c r="D14" s="34"/>
      <c r="E14" s="34"/>
      <c r="F14" s="34"/>
      <c r="G14" s="34"/>
      <c r="J14" s="3">
        <f>IF(COUNT(Table134_13[[#This Row],[Class]:[Column4]])&gt;1,MIN(Table134_13[[#This Row],[Class]:[Column2]]),0)</f>
        <v>0</v>
      </c>
      <c r="K14" s="17" t="str">
        <f>IF(SUM(Table134_13[[#This Row],[Class]:[Column4]])-Table134_13[[#This Row],[Discard]]+Table134_13[[#This Row],[Discard]]/100000&gt;0,SUM(Table134_13[[#This Row],[Class]:[Column4]])-Table134_13[[#This Row],[Discard]]*0.9999,"")</f>
        <v/>
      </c>
      <c r="L14" s="2" t="str">
        <f>IF(Table134_13[[#This Row],[Total]]&lt;&gt;"",RANK(Table134_13[[#This Row],[Total]],Table134_13[Total]),"")</f>
        <v/>
      </c>
      <c r="M14" s="5" t="str">
        <f>IF(Table134_13[[#This Row],[Name]]&lt;&gt;"",Table134_13[[#This Row],[Name]],"")</f>
        <v/>
      </c>
      <c r="N14">
        <f>SUM(Table134_13[[#This Row],[Class]:[Column3]])-Table134_13[[#This Row],[Discard]]</f>
        <v>0</v>
      </c>
      <c r="O14" s="5">
        <f>RANK(Table134_13[[#This Row],[Total2]],Table134_13[Total2])</f>
        <v>10</v>
      </c>
    </row>
    <row r="15" spans="1:15">
      <c r="A15" s="33"/>
      <c r="B15" s="34"/>
      <c r="C15" s="34"/>
      <c r="D15" s="34"/>
      <c r="E15" s="34"/>
      <c r="F15" s="34"/>
      <c r="G15" s="34"/>
      <c r="J15" s="3">
        <f>IF(COUNT(Table134_13[[#This Row],[Class]:[Column4]])&gt;1,MIN(Table134_13[[#This Row],[Class]:[Column2]]),0)</f>
        <v>0</v>
      </c>
      <c r="K15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5" s="2" t="str">
        <f>IF(Table134_13[[#This Row],[Total]]&lt;&gt;"",RANK(Table134_13[[#This Row],[Total]],Table134_13[Total]),"")</f>
        <v/>
      </c>
      <c r="M15" s="5" t="str">
        <f>IF(Table134_13[[#This Row],[Name]]&lt;&gt;"",Table134_13[[#This Row],[Name]],"")</f>
        <v/>
      </c>
      <c r="N15">
        <f>SUM(Table134_13[[#This Row],[Class]:[Column3]])-Table134_13[[#This Row],[Discard]]</f>
        <v>0</v>
      </c>
      <c r="O15" s="5">
        <f>RANK(Table134_13[[#This Row],[Total2]],Table134_13[Total2])</f>
        <v>10</v>
      </c>
    </row>
    <row r="16" spans="1:15">
      <c r="A16" s="33"/>
      <c r="B16" s="34"/>
      <c r="C16" s="34"/>
      <c r="D16" s="34"/>
      <c r="E16" s="34"/>
      <c r="F16" s="34"/>
      <c r="G16" s="34"/>
      <c r="J16" s="3">
        <f>IF(COUNT(Table134_13[[#This Row],[Class]:[Column4]])&gt;1,MIN(Table134_13[[#This Row],[Class]:[Column2]]),0)</f>
        <v>0</v>
      </c>
      <c r="K16" s="17" t="str">
        <f>IF(SUM(Table134_13[[#This Row],[Class]:[Column4]])-Table134_13[[#This Row],[Discard]]+Table134_13[[#This Row],[Discard]]/100000&gt;0,SUM(Table134_13[[#This Row],[Class]:[Column4]])-Table134_13[[#This Row],[Discard]]*0.9999,"")</f>
        <v/>
      </c>
      <c r="L16" s="2" t="str">
        <f>IF(Table134_13[[#This Row],[Total]]&lt;&gt;"",RANK(Table134_13[[#This Row],[Total]],Table134_13[Total]),"")</f>
        <v/>
      </c>
      <c r="M16" s="5" t="str">
        <f>IF(Table134_13[[#This Row],[Name]]&lt;&gt;"",Table134_13[[#This Row],[Name]],"")</f>
        <v/>
      </c>
      <c r="N16">
        <f>SUM(Table134_13[[#This Row],[Class]:[Column3]])-Table134_13[[#This Row],[Discard]]</f>
        <v>0</v>
      </c>
      <c r="O16" s="5">
        <f>RANK(Table134_13[[#This Row],[Total2]],Table134_13[Total2])</f>
        <v>10</v>
      </c>
    </row>
    <row r="17" spans="1:15">
      <c r="A17" s="33"/>
      <c r="B17" s="34"/>
      <c r="C17" s="34"/>
      <c r="D17" s="34"/>
      <c r="E17" s="34"/>
      <c r="F17" s="34"/>
      <c r="G17" s="34"/>
      <c r="J17" s="3">
        <f>IF(COUNT(Table134_13[[#This Row],[Class]:[Column4]])&gt;1,MIN(Table134_13[[#This Row],[Class]:[Column2]]),0)</f>
        <v>0</v>
      </c>
      <c r="K17" s="17" t="str">
        <f>IF(SUM(Table134_13[[#This Row],[Class]:[Column4]])-Table134_13[[#This Row],[Discard]]+Table134_13[[#This Row],[Discard]]/100000&gt;0,SUM(Table134_13[[#This Row],[Class]:[Column4]])-Table134_13[[#This Row],[Discard]]*0.9999,"")</f>
        <v/>
      </c>
      <c r="L17" s="2" t="str">
        <f>IF(Table134_13[[#This Row],[Total]]&lt;&gt;"",RANK(Table134_13[[#This Row],[Total]],Table134_13[Total]),"")</f>
        <v/>
      </c>
      <c r="M17" s="5" t="str">
        <f>IF(Table134_13[[#This Row],[Name]]&lt;&gt;"",Table134_13[[#This Row],[Name]],"")</f>
        <v/>
      </c>
      <c r="N17">
        <f>SUM(Table134_13[[#This Row],[Class]:[Column3]])-Table134_13[[#This Row],[Discard]]</f>
        <v>0</v>
      </c>
      <c r="O17" s="5">
        <f>RANK(Table134_13[[#This Row],[Total2]],Table134_13[Total2])</f>
        <v>10</v>
      </c>
    </row>
    <row r="18" spans="1:15">
      <c r="A18" s="33"/>
      <c r="B18" s="34"/>
      <c r="C18" s="34"/>
      <c r="D18" s="34"/>
      <c r="E18" s="34"/>
      <c r="F18" s="34"/>
      <c r="G18" s="34"/>
      <c r="J18" s="3">
        <f>IF(COUNT(Table134_13[[#This Row],[Class]:[Column4]])&gt;1,MIN(Table134_13[[#This Row],[Class]:[Column2]]),0)</f>
        <v>0</v>
      </c>
      <c r="K18" s="17" t="str">
        <f>IF(SUM(Table134_13[[#This Row],[Class]:[Column4]])-Table134_13[[#This Row],[Discard]]+Table134_13[[#This Row],[Discard]]/100000&gt;0,SUM(Table134_13[[#This Row],[Class]:[Column4]])-Table134_13[[#This Row],[Discard]]*0.9999,"")</f>
        <v/>
      </c>
      <c r="L18" s="2" t="str">
        <f>IF(Table134_13[[#This Row],[Total]]&lt;&gt;"",RANK(Table134_13[[#This Row],[Total]],Table134_13[Total]),"")</f>
        <v/>
      </c>
      <c r="M18" s="5" t="str">
        <f>IF(Table134_13[[#This Row],[Name]]&lt;&gt;"",Table134_13[[#This Row],[Name]],"")</f>
        <v/>
      </c>
      <c r="N18">
        <f>SUM(Table134_13[[#This Row],[Class]:[Column3]])-Table134_13[[#This Row],[Discard]]</f>
        <v>0</v>
      </c>
      <c r="O18" s="5">
        <f>RANK(Table134_13[[#This Row],[Total2]],Table134_13[Total2])</f>
        <v>10</v>
      </c>
    </row>
    <row r="19" spans="1:15">
      <c r="A19" s="33"/>
      <c r="B19" s="34"/>
      <c r="C19" s="34"/>
      <c r="D19" s="34"/>
      <c r="E19" s="34"/>
      <c r="F19" s="34"/>
      <c r="G19" s="34"/>
      <c r="J19" s="3">
        <f>IF(COUNT(Table134_13[[#This Row],[Class]:[Column4]])&gt;1,MIN(Table134_13[[#This Row],[Class]:[Column2]]),0)</f>
        <v>0</v>
      </c>
      <c r="K19" s="17" t="str">
        <f>IF(SUM(Table134_13[[#This Row],[Class]:[Column4]])-Table134_13[[#This Row],[Discard]]+Table134_13[[#This Row],[Discard]]/100000&gt;0,SUM(Table134_13[[#This Row],[Class]:[Column4]])-Table134_13[[#This Row],[Discard]]*0.9999,"")</f>
        <v/>
      </c>
      <c r="L19" s="2" t="str">
        <f>IF(Table134_13[[#This Row],[Total]]&lt;&gt;"",RANK(Table134_13[[#This Row],[Total]],Table134_13[Total]),"")</f>
        <v/>
      </c>
      <c r="M19" s="5" t="str">
        <f>IF(Table134_13[[#This Row],[Name]]&lt;&gt;"",Table134_13[[#This Row],[Name]],"")</f>
        <v/>
      </c>
      <c r="N19">
        <f>SUM(Table134_13[[#This Row],[Class]:[Column3]])-Table134_13[[#This Row],[Discard]]</f>
        <v>0</v>
      </c>
      <c r="O19" s="5">
        <f>RANK(Table134_13[[#This Row],[Total2]],Table134_13[Total2])</f>
        <v>10</v>
      </c>
    </row>
    <row r="20" spans="1:15">
      <c r="A20" s="33"/>
      <c r="B20" s="34"/>
      <c r="C20" s="34"/>
      <c r="D20" s="34"/>
      <c r="E20" s="34"/>
      <c r="F20" s="34"/>
      <c r="G20" s="34"/>
      <c r="J20" s="3">
        <f>IF(COUNT(Table134_13[[#This Row],[Class]:[Column4]])&gt;1,MIN(Table134_13[[#This Row],[Class]:[Column2]]),0)</f>
        <v>0</v>
      </c>
      <c r="K20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20" s="2" t="str">
        <f>IF(Table134_13[[#This Row],[Total]]&lt;&gt;"",RANK(Table134_13[[#This Row],[Total]],Table134_13[Total]),"")</f>
        <v/>
      </c>
      <c r="M20" s="5" t="str">
        <f>IF(Table134_13[[#This Row],[Name]]&lt;&gt;"",Table134_13[[#This Row],[Name]],"")</f>
        <v/>
      </c>
      <c r="N20">
        <f>SUM(Table134_13[[#This Row],[Class]:[Column3]])-Table134_13[[#This Row],[Discard]]</f>
        <v>0</v>
      </c>
      <c r="O20" s="5">
        <f>RANK(Table134_13[[#This Row],[Total2]],Table134_13[Total2])</f>
        <v>10</v>
      </c>
    </row>
    <row r="21" spans="1:15">
      <c r="A21" s="33"/>
      <c r="B21" s="34"/>
      <c r="C21" s="34"/>
      <c r="D21" s="34"/>
      <c r="E21" s="34"/>
      <c r="F21" s="34"/>
      <c r="G21" s="34"/>
      <c r="J21" s="3">
        <f>IF(COUNT(Table134_13[[#This Row],[Class]:[Column4]])&gt;1,MIN(Table134_13[[#This Row],[Class]:[Column2]]),0)</f>
        <v>0</v>
      </c>
      <c r="K21" s="17" t="str">
        <f>IF(SUM(Table134_13[[#This Row],[Class]:[Column4]])-Table134_13[[#This Row],[Discard]]+Table134_13[[#This Row],[Discard]]/100000&gt;0,SUM(Table134_13[[#This Row],[Class]:[Column4]])-Table134_13[[#This Row],[Discard]]*0.9999,"")</f>
        <v/>
      </c>
      <c r="L21" s="2" t="str">
        <f>IF(Table134_13[[#This Row],[Total]]&lt;&gt;"",RANK(Table134_13[[#This Row],[Total]],Table134_13[Total]),"")</f>
        <v/>
      </c>
      <c r="M21" s="5" t="str">
        <f>IF(Table134_13[[#This Row],[Name]]&lt;&gt;"",Table134_13[[#This Row],[Name]],"")</f>
        <v/>
      </c>
      <c r="N21">
        <f>SUM(Table134_13[[#This Row],[Class]:[Column3]])-Table134_13[[#This Row],[Discard]]</f>
        <v>0</v>
      </c>
      <c r="O21" s="5">
        <f>RANK(Table134_13[[#This Row],[Total2]],Table134_13[Total2])</f>
        <v>10</v>
      </c>
    </row>
    <row r="22" spans="1:15">
      <c r="A22" s="33"/>
      <c r="B22" s="34"/>
      <c r="C22" s="34"/>
      <c r="D22" s="34"/>
      <c r="E22" s="34"/>
      <c r="F22" s="34"/>
      <c r="G22" s="34"/>
      <c r="J22" s="3">
        <f>IF(COUNT(Table134_13[[#This Row],[Class]:[Column4]])&gt;1,MIN(Table134_13[[#This Row],[Class]:[Column2]]),0)</f>
        <v>0</v>
      </c>
      <c r="K22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22" s="2" t="str">
        <f>IF(Table134_13[[#This Row],[Total]]&lt;&gt;"",RANK(Table134_13[[#This Row],[Total]],Table134_13[Total]),"")</f>
        <v/>
      </c>
      <c r="M22" s="5" t="str">
        <f>IF(Table134_13[[#This Row],[Name]]&lt;&gt;"",Table134_13[[#This Row],[Name]],"")</f>
        <v/>
      </c>
      <c r="N22">
        <f>SUM(Table134_13[[#This Row],[Class]:[Column3]])-Table134_13[[#This Row],[Discard]]</f>
        <v>0</v>
      </c>
      <c r="O22" s="5">
        <f>RANK(Table134_13[[#This Row],[Total2]],Table134_13[Total2])</f>
        <v>10</v>
      </c>
    </row>
    <row r="23" spans="1:15">
      <c r="A23" s="33"/>
      <c r="B23" s="34"/>
      <c r="C23" s="34"/>
      <c r="D23" s="34"/>
      <c r="E23" s="34"/>
      <c r="F23" s="34"/>
      <c r="G23" s="34"/>
      <c r="J23" s="3">
        <f>IF(COUNT(Table134_13[[#This Row],[Class]:[Column4]])&gt;1,MIN(Table134_13[[#This Row],[Class]:[Column2]]),0)</f>
        <v>0</v>
      </c>
      <c r="K23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23" s="2" t="str">
        <f>IF(Table134_13[[#This Row],[Total]]&lt;&gt;"",RANK(Table134_13[[#This Row],[Total]],Table134_13[Total]),"")</f>
        <v/>
      </c>
      <c r="M23" s="5" t="str">
        <f>IF(Table134_13[[#This Row],[Name]]&lt;&gt;"",Table134_13[[#This Row],[Name]],"")</f>
        <v/>
      </c>
      <c r="N23">
        <f>SUM(Table134_13[[#This Row],[Class]:[Column3]])-Table134_13[[#This Row],[Discard]]</f>
        <v>0</v>
      </c>
      <c r="O23" s="5">
        <f>RANK(Table134_13[[#This Row],[Total2]],Table134_13[Total2])</f>
        <v>10</v>
      </c>
    </row>
    <row r="24" spans="1:15">
      <c r="A24" s="33"/>
      <c r="B24" s="34"/>
      <c r="C24" s="34"/>
      <c r="D24" s="34"/>
      <c r="E24" s="34"/>
      <c r="F24" s="34"/>
      <c r="G24" s="34"/>
      <c r="J24" s="3">
        <f>IF(COUNT(Table134_13[[#This Row],[Class]:[Column4]])&gt;1,MIN(Table134_13[[#This Row],[Class]:[Column2]]),0)</f>
        <v>0</v>
      </c>
      <c r="K24" s="17" t="str">
        <f>IF(SUM(Table134_13[[#This Row],[Class]:[Column4]])-Table134_13[[#This Row],[Discard]]+Table134_13[[#This Row],[Discard]]/100000&gt;0,SUM(Table134_13[[#This Row],[Class]:[Column4]])-Table134_13[[#This Row],[Discard]]*0.9999,"")</f>
        <v/>
      </c>
      <c r="L24" s="2" t="str">
        <f>IF(Table134_13[[#This Row],[Total]]&lt;&gt;"",RANK(Table134_13[[#This Row],[Total]],Table134_13[Total]),"")</f>
        <v/>
      </c>
      <c r="M24" s="5" t="str">
        <f>IF(Table134_13[[#This Row],[Name]]&lt;&gt;"",Table134_13[[#This Row],[Name]],"")</f>
        <v/>
      </c>
      <c r="N24">
        <f>SUM(Table134_13[[#This Row],[Class]:[Column3]])-Table134_13[[#This Row],[Discard]]</f>
        <v>0</v>
      </c>
      <c r="O24" s="5">
        <f>RANK(Table134_13[[#This Row],[Total2]],Table134_13[Total2])</f>
        <v>10</v>
      </c>
    </row>
    <row r="25" spans="1:15">
      <c r="A25" s="33"/>
      <c r="B25" s="34"/>
      <c r="C25" s="34"/>
      <c r="D25" s="34"/>
      <c r="E25" s="34"/>
      <c r="F25" s="34"/>
      <c r="G25" s="34"/>
      <c r="J25" s="3">
        <f>IF(COUNT(Table134_13[[#This Row],[Class]:[Column4]])&gt;1,MIN(Table134_13[[#This Row],[Class]:[Column2]]),0)</f>
        <v>0</v>
      </c>
      <c r="K25" s="17" t="str">
        <f>IF(SUM(Table134_13[[#This Row],[Class]:[Column4]])-Table134_13[[#This Row],[Discard]]+Table134_13[[#This Row],[Discard]]/100000&gt;0,SUM(Table134_13[[#This Row],[Class]:[Column4]])-Table134_13[[#This Row],[Discard]]*0.9999,"")</f>
        <v/>
      </c>
      <c r="L25" s="2" t="str">
        <f>IF(Table134_13[[#This Row],[Total]]&lt;&gt;"",RANK(Table134_13[[#This Row],[Total]],Table134_13[Total]),"")</f>
        <v/>
      </c>
      <c r="M25" s="5" t="str">
        <f>IF(Table134_13[[#This Row],[Name]]&lt;&gt;"",Table134_13[[#This Row],[Name]],"")</f>
        <v/>
      </c>
      <c r="N25">
        <f>SUM(Table134_13[[#This Row],[Class]:[Column3]])-Table134_13[[#This Row],[Discard]]</f>
        <v>0</v>
      </c>
      <c r="O25" s="5">
        <f>RANK(Table134_13[[#This Row],[Total2]],Table134_13[Total2])</f>
        <v>10</v>
      </c>
    </row>
    <row r="26" spans="1:15">
      <c r="A26" s="33"/>
      <c r="B26" s="34"/>
      <c r="C26" s="34"/>
      <c r="D26" s="34"/>
      <c r="E26" s="34"/>
      <c r="F26" s="34"/>
      <c r="G26" s="34"/>
      <c r="J26" s="3">
        <f>IF(COUNT(Table134_13[[#This Row],[Class]:[Column4]])&gt;1,MIN(Table134_13[[#This Row],[Class]:[Column2]]),0)</f>
        <v>0</v>
      </c>
      <c r="K26" s="17" t="str">
        <f>IF(SUM(Table134_13[[#This Row],[Class]:[Column4]])-Table134_13[[#This Row],[Discard]]+Table134_13[[#This Row],[Discard]]/100000&gt;0,SUM(Table134_13[[#This Row],[Class]:[Column4]])-Table134_13[[#This Row],[Discard]]*0.9999,"")</f>
        <v/>
      </c>
      <c r="L26" s="2" t="str">
        <f>IF(Table134_13[[#This Row],[Total]]&lt;&gt;"",RANK(Table134_13[[#This Row],[Total]],Table134_13[Total]),"")</f>
        <v/>
      </c>
      <c r="M26" s="5" t="str">
        <f>IF(Table134_13[[#This Row],[Name]]&lt;&gt;"",Table134_13[[#This Row],[Name]],"")</f>
        <v/>
      </c>
      <c r="N26">
        <f>SUM(Table134_13[[#This Row],[Class]:[Column3]])-Table134_13[[#This Row],[Discard]]</f>
        <v>0</v>
      </c>
      <c r="O26" s="5">
        <f>RANK(Table134_13[[#This Row],[Total2]],Table134_13[Total2])</f>
        <v>10</v>
      </c>
    </row>
    <row r="27" spans="1:15">
      <c r="A27" s="33"/>
      <c r="B27" s="34"/>
      <c r="C27" s="34"/>
      <c r="D27" s="34"/>
      <c r="E27" s="34"/>
      <c r="F27" s="34"/>
      <c r="G27" s="34"/>
      <c r="J27" s="3">
        <f>IF(COUNT(Table134_13[[#This Row],[Class]:[Column4]])&gt;1,MIN(Table134_13[[#This Row],[Class]:[Column2]]),0)</f>
        <v>0</v>
      </c>
      <c r="K27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27" s="2" t="str">
        <f>IF(Table134_13[[#This Row],[Total]]&lt;&gt;"",RANK(Table134_13[[#This Row],[Total]],Table134_13[Total]),"")</f>
        <v/>
      </c>
      <c r="M27" s="5" t="str">
        <f>IF(Table134_13[[#This Row],[Name]]&lt;&gt;"",Table134_13[[#This Row],[Name]],"")</f>
        <v/>
      </c>
      <c r="N27">
        <f>SUM(Table134_13[[#This Row],[Class]:[Column3]])-Table134_13[[#This Row],[Discard]]</f>
        <v>0</v>
      </c>
      <c r="O27" s="5">
        <f>RANK(Table134_13[[#This Row],[Total2]],Table134_13[Total2])</f>
        <v>10</v>
      </c>
    </row>
    <row r="28" spans="1:15">
      <c r="A28" s="33"/>
      <c r="B28" s="34"/>
      <c r="C28" s="34"/>
      <c r="D28" s="34"/>
      <c r="E28" s="34"/>
      <c r="F28" s="34"/>
      <c r="G28" s="34"/>
      <c r="J28" s="3">
        <f>IF(COUNT(Table134_13[[#This Row],[Class]:[Column4]])&gt;1,MIN(Table134_13[[#This Row],[Class]:[Column2]]),0)</f>
        <v>0</v>
      </c>
      <c r="K28" s="17" t="str">
        <f>IF(SUM(Table134_13[[#This Row],[Class]:[Column4]])-Table134_13[[#This Row],[Discard]]+Table134_13[[#This Row],[Discard]]/100000&gt;0,SUM(Table134_13[[#This Row],[Class]:[Column4]])-Table134_13[[#This Row],[Discard]]*0.9999,"")</f>
        <v/>
      </c>
      <c r="L28" s="2" t="str">
        <f>IF(Table134_13[[#This Row],[Total]]&lt;&gt;"",RANK(Table134_13[[#This Row],[Total]],Table134_13[Total]),"")</f>
        <v/>
      </c>
      <c r="M28" s="5" t="str">
        <f>IF(Table134_13[[#This Row],[Name]]&lt;&gt;"",Table134_13[[#This Row],[Name]],"")</f>
        <v/>
      </c>
      <c r="N28">
        <f>SUM(Table134_13[[#This Row],[Class]:[Column3]])-Table134_13[[#This Row],[Discard]]</f>
        <v>0</v>
      </c>
      <c r="O28" s="5">
        <f>RANK(Table134_13[[#This Row],[Total2]],Table134_13[Total2])</f>
        <v>10</v>
      </c>
    </row>
    <row r="29" spans="1:15">
      <c r="A29" s="33"/>
      <c r="B29" s="34"/>
      <c r="C29" s="34"/>
      <c r="D29" s="34"/>
      <c r="E29" s="34"/>
      <c r="F29" s="34"/>
      <c r="G29" s="34"/>
      <c r="J29" s="3">
        <f>IF(COUNT(Table134_13[[#This Row],[Class]:[Column4]])&gt;1,MIN(Table134_13[[#This Row],[Class]:[Column2]]),0)</f>
        <v>0</v>
      </c>
      <c r="K29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29" s="2" t="str">
        <f>IF(Table134_13[[#This Row],[Total]]&lt;&gt;"",RANK(Table134_13[[#This Row],[Total]],Table134_13[Total]),"")</f>
        <v/>
      </c>
      <c r="M29" s="5" t="str">
        <f>IF(Table134_13[[#This Row],[Name]]&lt;&gt;"",Table134_13[[#This Row],[Name]],"")</f>
        <v/>
      </c>
      <c r="N29">
        <f>SUM(Table134_13[[#This Row],[Class]:[Column3]])-Table134_13[[#This Row],[Discard]]</f>
        <v>0</v>
      </c>
      <c r="O29" s="5">
        <f>RANK(Table134_13[[#This Row],[Total2]],Table134_13[Total2])</f>
        <v>10</v>
      </c>
    </row>
    <row r="30" spans="1:15">
      <c r="A30" s="33"/>
      <c r="B30" s="34"/>
      <c r="C30" s="34"/>
      <c r="D30" s="34"/>
      <c r="E30" s="34"/>
      <c r="F30" s="34"/>
      <c r="G30" s="34"/>
      <c r="J30" s="3">
        <f>IF(COUNT(Table134_13[[#This Row],[Class]:[Column4]])&gt;1,MIN(Table134_13[[#This Row],[Class]:[Column2]]),0)</f>
        <v>0</v>
      </c>
      <c r="K30" s="17" t="str">
        <f>IF(SUM(Table134_13[[#This Row],[Class]:[Column4]])-Table134_13[[#This Row],[Discard]]+Table134_13[[#This Row],[Discard]]/100000&gt;0,SUM(Table134_13[[#This Row],[Class]:[Column4]])-Table134_13[[#This Row],[Discard]]*0.9999,"")</f>
        <v/>
      </c>
      <c r="L30" s="2" t="str">
        <f>IF(Table134_13[[#This Row],[Total]]&lt;&gt;"",RANK(Table134_13[[#This Row],[Total]],Table134_13[Total]),"")</f>
        <v/>
      </c>
      <c r="M30" s="5" t="str">
        <f>IF(Table134_13[[#This Row],[Name]]&lt;&gt;"",Table134_13[[#This Row],[Name]],"")</f>
        <v/>
      </c>
      <c r="N30">
        <f>SUM(Table134_13[[#This Row],[Class]:[Column3]])-Table134_13[[#This Row],[Discard]]</f>
        <v>0</v>
      </c>
      <c r="O30" s="5">
        <f>RANK(Table134_13[[#This Row],[Total2]],Table134_13[Total2])</f>
        <v>10</v>
      </c>
    </row>
    <row r="31" spans="1:15">
      <c r="A31" s="33"/>
      <c r="B31" s="34"/>
      <c r="C31" s="34"/>
      <c r="D31" s="34"/>
      <c r="E31" s="34"/>
      <c r="F31" s="34"/>
      <c r="G31" s="34"/>
      <c r="J31" s="3">
        <f>IF(COUNT(Table134_13[[#This Row],[Class]:[Column4]])&gt;1,MIN(Table134_13[[#This Row],[Class]:[Column2]]),0)</f>
        <v>0</v>
      </c>
      <c r="K31" s="17" t="str">
        <f>IF(SUM(Table134_13[[#This Row],[Class]:[Column4]])-Table134_13[[#This Row],[Discard]]+Table134_13[[#This Row],[Discard]]/100000&gt;0,SUM(Table134_13[[#This Row],[Class]:[Column4]])-Table134_13[[#This Row],[Discard]]*0.9999,"")</f>
        <v/>
      </c>
      <c r="L31" s="2" t="str">
        <f>IF(Table134_13[[#This Row],[Total]]&lt;&gt;"",RANK(Table134_13[[#This Row],[Total]],Table134_13[Total]),"")</f>
        <v/>
      </c>
      <c r="M31" s="5" t="str">
        <f>IF(Table134_13[[#This Row],[Name]]&lt;&gt;"",Table134_13[[#This Row],[Name]],"")</f>
        <v/>
      </c>
      <c r="N31">
        <f>SUM(Table134_13[[#This Row],[Class]:[Column3]])-Table134_13[[#This Row],[Discard]]</f>
        <v>0</v>
      </c>
      <c r="O31" s="5">
        <f>RANK(Table134_13[[#This Row],[Total2]],Table134_13[Total2])</f>
        <v>10</v>
      </c>
    </row>
    <row r="32" spans="1:15">
      <c r="A32" s="33"/>
      <c r="B32" s="34"/>
      <c r="C32" s="34"/>
      <c r="D32" s="34"/>
      <c r="E32" s="34"/>
      <c r="F32" s="34"/>
      <c r="G32" s="34"/>
      <c r="J32" s="3">
        <f>IF(COUNT(Table134_13[[#This Row],[Class]:[Column4]])&gt;1,MIN(Table134_13[[#This Row],[Class]:[Column2]]),0)</f>
        <v>0</v>
      </c>
      <c r="K32" s="17" t="str">
        <f>IF(SUM(Table134_13[[#This Row],[Class]:[Column4]])-Table134_13[[#This Row],[Discard]]+Table134_13[[#This Row],[Discard]]/100000&gt;0,SUM(Table134_13[[#This Row],[Class]:[Column4]])-Table134_13[[#This Row],[Discard]]*0.9999,"")</f>
        <v/>
      </c>
      <c r="L32" s="2" t="str">
        <f>IF(Table134_13[[#This Row],[Total]]&lt;&gt;"",RANK(Table134_13[[#This Row],[Total]],Table134_13[Total]),"")</f>
        <v/>
      </c>
      <c r="M32" s="5" t="str">
        <f>IF(Table134_13[[#This Row],[Name]]&lt;&gt;"",Table134_13[[#This Row],[Name]],"")</f>
        <v/>
      </c>
      <c r="N32">
        <f>SUM(Table134_13[[#This Row],[Class]:[Column3]])-Table134_13[[#This Row],[Discard]]</f>
        <v>0</v>
      </c>
      <c r="O32" s="5">
        <f>RANK(Table134_13[[#This Row],[Total2]],Table134_13[Total2])</f>
        <v>10</v>
      </c>
    </row>
    <row r="33" spans="1:15">
      <c r="A33" s="33"/>
      <c r="B33" s="34"/>
      <c r="C33" s="34"/>
      <c r="D33" s="34"/>
      <c r="E33" s="34"/>
      <c r="F33" s="34"/>
      <c r="G33" s="34"/>
      <c r="J33" s="3">
        <f>IF(COUNT(Table134_13[[#This Row],[Class]:[Column4]])&gt;1,MIN(Table134_13[[#This Row],[Class]:[Column2]]),0)</f>
        <v>0</v>
      </c>
      <c r="K33" s="17" t="str">
        <f>IF(SUM(Table134_13[[#This Row],[Class]:[Column4]])-Table134_13[[#This Row],[Discard]]+Table134_13[[#This Row],[Discard]]/100000&gt;0,SUM(Table134_13[[#This Row],[Class]:[Column4]])-Table134_13[[#This Row],[Discard]]*0.9999,"")</f>
        <v/>
      </c>
      <c r="L33" s="2" t="str">
        <f>IF(Table134_13[[#This Row],[Total]]&lt;&gt;"",RANK(Table134_13[[#This Row],[Total]],Table134_13[Total]),"")</f>
        <v/>
      </c>
      <c r="M33" s="5" t="str">
        <f>IF(Table134_13[[#This Row],[Name]]&lt;&gt;"",Table134_13[[#This Row],[Name]],"")</f>
        <v/>
      </c>
      <c r="N33">
        <f>SUM(Table134_13[[#This Row],[Class]:[Column3]])-Table134_13[[#This Row],[Discard]]</f>
        <v>0</v>
      </c>
      <c r="O33" s="5">
        <f>RANK(Table134_13[[#This Row],[Total2]],Table134_13[Total2])</f>
        <v>10</v>
      </c>
    </row>
    <row r="34" spans="1:15">
      <c r="A34" s="33"/>
      <c r="B34" s="34"/>
      <c r="C34" s="34"/>
      <c r="D34" s="34"/>
      <c r="E34" s="34"/>
      <c r="F34" s="34"/>
      <c r="G34" s="34"/>
      <c r="J34" s="3">
        <f>IF(COUNT(Table134_13[[#This Row],[Class]:[Column4]])&gt;1,MIN(Table134_13[[#This Row],[Class]:[Column2]]),0)</f>
        <v>0</v>
      </c>
      <c r="K34" s="17" t="str">
        <f>IF(SUM(Table134_13[[#This Row],[Class]:[Column4]])-Table134_13[[#This Row],[Discard]]+Table134_13[[#This Row],[Discard]]/100000&gt;0,SUM(Table134_13[[#This Row],[Class]:[Column4]])-Table134_13[[#This Row],[Discard]]*0.9999,"")</f>
        <v/>
      </c>
      <c r="L34" s="2" t="str">
        <f>IF(Table134_13[[#This Row],[Total]]&lt;&gt;"",RANK(Table134_13[[#This Row],[Total]],Table134_13[Total]),"")</f>
        <v/>
      </c>
      <c r="M34" s="5" t="str">
        <f>IF(Table134_13[[#This Row],[Name]]&lt;&gt;"",Table134_13[[#This Row],[Name]],"")</f>
        <v/>
      </c>
      <c r="N34">
        <f>SUM(Table134_13[[#This Row],[Class]:[Column3]])-Table134_13[[#This Row],[Discard]]</f>
        <v>0</v>
      </c>
      <c r="O34" s="5">
        <f>RANK(Table134_13[[#This Row],[Total2]],Table134_13[Total2])</f>
        <v>10</v>
      </c>
    </row>
    <row r="35" spans="1:15">
      <c r="A35" s="33"/>
      <c r="B35" s="34"/>
      <c r="C35" s="34"/>
      <c r="D35" s="34"/>
      <c r="E35" s="34"/>
      <c r="F35" s="34"/>
      <c r="G35" s="34"/>
      <c r="J35" s="3">
        <f>IF(COUNT(Table134_13[[#This Row],[Class]:[Column4]])&gt;1,MIN(Table134_13[[#This Row],[Class]:[Column2]]),0)</f>
        <v>0</v>
      </c>
      <c r="K35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35" s="2" t="str">
        <f>IF(Table134_13[[#This Row],[Total]]&lt;&gt;"",RANK(Table134_13[[#This Row],[Total]],Table134_13[Total]),"")</f>
        <v/>
      </c>
      <c r="M35" s="5" t="str">
        <f>IF(Table134_13[[#This Row],[Name]]&lt;&gt;"",Table134_13[[#This Row],[Name]],"")</f>
        <v/>
      </c>
      <c r="N35">
        <f>SUM(Table134_13[[#This Row],[Class]:[Column3]])-Table134_13[[#This Row],[Discard]]</f>
        <v>0</v>
      </c>
      <c r="O35" s="5">
        <f>RANK(Table134_13[[#This Row],[Total2]],Table134_13[Total2])</f>
        <v>10</v>
      </c>
    </row>
    <row r="36" spans="1:15">
      <c r="A36" s="33"/>
      <c r="B36" s="34"/>
      <c r="C36" s="34"/>
      <c r="D36" s="34"/>
      <c r="E36" s="34"/>
      <c r="F36" s="34"/>
      <c r="G36" s="34"/>
      <c r="J36" s="3">
        <f>IF(COUNT(Table134_13[[#This Row],[Class]:[Column4]])&gt;1,MIN(Table134_13[[#This Row],[Class]:[Column2]]),0)</f>
        <v>0</v>
      </c>
      <c r="K36" s="17" t="str">
        <f>IF(SUM(Table134_13[[#This Row],[Class]:[Column4]])-Table134_13[[#This Row],[Discard]]+Table134_13[[#This Row],[Discard]]/100000&gt;0,SUM(Table134_13[[#This Row],[Class]:[Column4]])-Table134_13[[#This Row],[Discard]]*0.9999,"")</f>
        <v/>
      </c>
      <c r="L36" s="2" t="str">
        <f>IF(Table134_13[[#This Row],[Total]]&lt;&gt;"",RANK(Table134_13[[#This Row],[Total]],Table134_13[Total]),"")</f>
        <v/>
      </c>
      <c r="M36" s="5" t="str">
        <f>IF(Table134_13[[#This Row],[Name]]&lt;&gt;"",Table134_13[[#This Row],[Name]],"")</f>
        <v/>
      </c>
      <c r="N36">
        <f>SUM(Table134_13[[#This Row],[Class]:[Column3]])-Table134_13[[#This Row],[Discard]]</f>
        <v>0</v>
      </c>
      <c r="O36" s="5">
        <f>RANK(Table134_13[[#This Row],[Total2]],Table134_13[Total2])</f>
        <v>10</v>
      </c>
    </row>
    <row r="37" spans="1:15">
      <c r="A37" s="33"/>
      <c r="B37" s="34"/>
      <c r="C37" s="34"/>
      <c r="D37" s="34"/>
      <c r="E37" s="34"/>
      <c r="F37" s="34"/>
      <c r="G37" s="34"/>
      <c r="J37" s="3">
        <f>IF(COUNT(Table134_13[[#This Row],[Class]:[Column4]])&gt;1,MIN(Table134_13[[#This Row],[Class]:[Column2]]),0)</f>
        <v>0</v>
      </c>
      <c r="K37" s="17" t="str">
        <f>IF(SUM(Table134_13[[#This Row],[Class]:[Column4]])-Table134_13[[#This Row],[Discard]]+Table134_13[[#This Row],[Discard]]/100000&gt;0,SUM(Table134_13[[#This Row],[Class]:[Column4]])-Table134_13[[#This Row],[Discard]]*0.9999,"")</f>
        <v/>
      </c>
      <c r="L37" s="2" t="str">
        <f>IF(Table134_13[[#This Row],[Total]]&lt;&gt;"",RANK(Table134_13[[#This Row],[Total]],Table134_13[Total]),"")</f>
        <v/>
      </c>
      <c r="M37" s="5" t="str">
        <f>IF(Table134_13[[#This Row],[Name]]&lt;&gt;"",Table134_13[[#This Row],[Name]],"")</f>
        <v/>
      </c>
      <c r="N37">
        <f>SUM(Table134_13[[#This Row],[Class]:[Column3]])-Table134_13[[#This Row],[Discard]]</f>
        <v>0</v>
      </c>
      <c r="O37" s="5">
        <f>RANK(Table134_13[[#This Row],[Total2]],Table134_13[Total2])</f>
        <v>10</v>
      </c>
    </row>
    <row r="38" spans="1:15">
      <c r="A38" s="33"/>
      <c r="B38" s="34"/>
      <c r="C38" s="34"/>
      <c r="D38" s="34"/>
      <c r="E38" s="34"/>
      <c r="F38" s="34"/>
      <c r="G38" s="34"/>
      <c r="J38" s="3">
        <f>IF(COUNT(Table134_13[[#This Row],[Class]:[Column4]])&gt;1,MIN(Table134_13[[#This Row],[Class]:[Column2]]),0)</f>
        <v>0</v>
      </c>
      <c r="K38" s="17" t="str">
        <f>IF(SUM(Table134_13[[#This Row],[Class]:[Column4]])-Table134_13[[#This Row],[Discard]]+Table134_13[[#This Row],[Discard]]/100000&gt;0,SUM(Table134_13[[#This Row],[Class]:[Column4]])-Table134_13[[#This Row],[Discard]]*0.9999,"")</f>
        <v/>
      </c>
      <c r="L38" s="2" t="str">
        <f>IF(Table134_13[[#This Row],[Total]]&lt;&gt;"",RANK(Table134_13[[#This Row],[Total]],Table134_13[Total]),"")</f>
        <v/>
      </c>
      <c r="M38" s="5" t="str">
        <f>IF(Table134_13[[#This Row],[Name]]&lt;&gt;"",Table134_13[[#This Row],[Name]],"")</f>
        <v/>
      </c>
      <c r="N38">
        <f>SUM(Table134_13[[#This Row],[Class]:[Column3]])-Table134_13[[#This Row],[Discard]]</f>
        <v>0</v>
      </c>
      <c r="O38" s="5">
        <f>RANK(Table134_13[[#This Row],[Total2]],Table134_13[Total2])</f>
        <v>10</v>
      </c>
    </row>
    <row r="39" spans="1:15">
      <c r="A39" s="33"/>
      <c r="B39" s="34"/>
      <c r="C39" s="34"/>
      <c r="D39" s="34"/>
      <c r="E39" s="34"/>
      <c r="F39" s="34"/>
      <c r="G39" s="34"/>
      <c r="J39" s="3">
        <f>IF(COUNT(Table134_13[[#This Row],[Class]:[Column4]])&gt;1,MIN(Table134_13[[#This Row],[Class]:[Column2]]),0)</f>
        <v>0</v>
      </c>
      <c r="K39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39" s="2" t="str">
        <f>IF(Table134_13[[#This Row],[Total]]&lt;&gt;"",RANK(Table134_13[[#This Row],[Total]],Table134_13[Total]),"")</f>
        <v/>
      </c>
      <c r="M39" s="5" t="str">
        <f>IF(Table134_13[[#This Row],[Name]]&lt;&gt;"",Table134_13[[#This Row],[Name]],"")</f>
        <v/>
      </c>
      <c r="N39">
        <f>SUM(Table134_13[[#This Row],[Class]:[Column3]])-Table134_13[[#This Row],[Discard]]</f>
        <v>0</v>
      </c>
      <c r="O39" s="5">
        <f>RANK(Table134_13[[#This Row],[Total2]],Table134_13[Total2])</f>
        <v>10</v>
      </c>
    </row>
    <row r="40" spans="1:15">
      <c r="A40" s="33"/>
      <c r="B40" s="34"/>
      <c r="C40" s="34"/>
      <c r="D40" s="34"/>
      <c r="E40" s="34"/>
      <c r="F40" s="34"/>
      <c r="G40" s="34"/>
      <c r="J40" s="3">
        <f>IF(COUNT(Table134_13[[#This Row],[Class]:[Column4]])&gt;1,MIN(Table134_13[[#This Row],[Class]:[Column2]]),0)</f>
        <v>0</v>
      </c>
      <c r="K40" s="17" t="str">
        <f>IF(SUM(Table134_13[[#This Row],[Class]:[Column4]])-Table134_13[[#This Row],[Discard]]+Table134_13[[#This Row],[Discard]]/100000&gt;0,SUM(Table134_13[[#This Row],[Class]:[Column4]])-Table134_13[[#This Row],[Discard]]*0.9999,"")</f>
        <v/>
      </c>
      <c r="L40" s="2" t="str">
        <f>IF(Table134_13[[#This Row],[Total]]&lt;&gt;"",RANK(Table134_13[[#This Row],[Total]],Table134_13[Total]),"")</f>
        <v/>
      </c>
      <c r="M40" s="5" t="str">
        <f>IF(Table134_13[[#This Row],[Name]]&lt;&gt;"",Table134_13[[#This Row],[Name]],"")</f>
        <v/>
      </c>
      <c r="N40">
        <f>SUM(Table134_13[[#This Row],[Class]:[Column3]])-Table134_13[[#This Row],[Discard]]</f>
        <v>0</v>
      </c>
      <c r="O40" s="5">
        <f>RANK(Table134_13[[#This Row],[Total2]],Table134_13[Total2])</f>
        <v>10</v>
      </c>
    </row>
    <row r="41" spans="1:15">
      <c r="A41" s="35"/>
      <c r="B41" s="34"/>
      <c r="C41" s="36"/>
      <c r="D41" s="36"/>
      <c r="E41" s="36"/>
      <c r="F41" s="36"/>
      <c r="G41" s="36"/>
      <c r="H41" s="10"/>
      <c r="I41" s="10"/>
      <c r="J41" s="3">
        <f>IF(COUNT(Table134_13[[#This Row],[Class]:[Column4]])&gt;1,MIN(Table134_13[[#This Row],[Class]:[Column2]]),0)</f>
        <v>0</v>
      </c>
      <c r="K41" s="17" t="str">
        <f>IF(SUM(Table134_13[[#This Row],[Class]:[Column4]])-Table134_13[[#This Row],[Discard]]+Table134_13[[#This Row],[Discard]]/100000&gt;0,SUM(Table134_13[[#This Row],[Class]:[Column4]])-Table134_13[[#This Row],[Discard]]*0.9999,"")</f>
        <v/>
      </c>
      <c r="L41" s="2" t="str">
        <f>IF(Table134_13[[#This Row],[Total]]&lt;&gt;"",RANK(Table134_13[[#This Row],[Total]],Table134_13[Total]),"")</f>
        <v/>
      </c>
      <c r="M41" s="5" t="str">
        <f>IF(Table134_13[[#This Row],[Name]]&lt;&gt;"",Table134_13[[#This Row],[Name]],"")</f>
        <v/>
      </c>
      <c r="N41">
        <f>SUM(Table134_13[[#This Row],[Class]:[Column3]])-Table134_13[[#This Row],[Discard]]</f>
        <v>0</v>
      </c>
      <c r="O41" s="5">
        <f>RANK(Table134_13[[#This Row],[Total2]],Table134_13[Total2])</f>
        <v>10</v>
      </c>
    </row>
    <row r="42" spans="1:15">
      <c r="A42" s="33"/>
      <c r="B42" s="34"/>
      <c r="C42" s="34"/>
      <c r="D42" s="34"/>
      <c r="E42" s="34"/>
      <c r="F42" s="34"/>
      <c r="G42" s="34"/>
      <c r="J42" s="3">
        <f>IF(COUNT(Table134_13[[#This Row],[Class]:[Column4]])&gt;1,MIN(Table134_13[[#This Row],[Class]:[Column2]]),0)</f>
        <v>0</v>
      </c>
      <c r="K42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42" s="2" t="str">
        <f>IF(Table134_13[[#This Row],[Total]]&lt;&gt;"",RANK(Table134_13[[#This Row],[Total]],Table134_13[Total]),"")</f>
        <v/>
      </c>
      <c r="M42" s="5" t="str">
        <f>IF(Table134_13[[#This Row],[Name]]&lt;&gt;"",Table134_13[[#This Row],[Name]],"")</f>
        <v/>
      </c>
      <c r="N42">
        <f>SUM(Table134_13[[#This Row],[Class]:[Column3]])-Table134_13[[#This Row],[Discard]]</f>
        <v>0</v>
      </c>
      <c r="O42" s="5">
        <f>RANK(Table134_13[[#This Row],[Total2]],Table134_13[Total2])</f>
        <v>10</v>
      </c>
    </row>
    <row r="43" spans="1:15">
      <c r="A43" s="33"/>
      <c r="B43" s="34"/>
      <c r="C43" s="34"/>
      <c r="D43" s="34"/>
      <c r="E43" s="34"/>
      <c r="F43" s="34"/>
      <c r="G43" s="34"/>
      <c r="J43" s="3">
        <f>IF(COUNT(Table134_13[[#This Row],[Class]:[Column4]])&gt;1,MIN(Table134_13[[#This Row],[Class]:[Column2]]),0)</f>
        <v>0</v>
      </c>
      <c r="K43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43" s="2" t="str">
        <f>IF(Table134_13[[#This Row],[Total]]&lt;&gt;"",RANK(Table134_13[[#This Row],[Total]],Table134_13[Total]),"")</f>
        <v/>
      </c>
      <c r="M43" s="5" t="str">
        <f>IF(Table134_13[[#This Row],[Name]]&lt;&gt;"",Table134_13[[#This Row],[Name]],"")</f>
        <v/>
      </c>
      <c r="N43">
        <f>SUM(Table134_13[[#This Row],[Class]:[Column3]])-Table134_13[[#This Row],[Discard]]</f>
        <v>0</v>
      </c>
      <c r="O43" s="5">
        <f>RANK(Table134_13[[#This Row],[Total2]],Table134_13[Total2])</f>
        <v>10</v>
      </c>
    </row>
    <row r="44" spans="1:15">
      <c r="A44" s="33"/>
      <c r="B44" s="34"/>
      <c r="C44" s="34"/>
      <c r="D44" s="34"/>
      <c r="E44" s="34"/>
      <c r="F44" s="34"/>
      <c r="G44" s="34"/>
      <c r="J44" s="3">
        <f>IF(COUNT(Table134_13[[#This Row],[Class]:[Column4]])&gt;1,MIN(Table134_13[[#This Row],[Class]:[Column2]]),0)</f>
        <v>0</v>
      </c>
      <c r="K44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44" s="2" t="str">
        <f>IF(Table134_13[[#This Row],[Total]]&lt;&gt;"",RANK(Table134_13[[#This Row],[Total]],Table134_13[Total]),"")</f>
        <v/>
      </c>
      <c r="M44" s="5" t="str">
        <f>IF(Table134_13[[#This Row],[Name]]&lt;&gt;"",Table134_13[[#This Row],[Name]],"")</f>
        <v/>
      </c>
      <c r="N44">
        <f>SUM(Table134_13[[#This Row],[Class]:[Column3]])-Table134_13[[#This Row],[Discard]]</f>
        <v>0</v>
      </c>
      <c r="O44" s="5">
        <f>RANK(Table134_13[[#This Row],[Total2]],Table134_13[Total2])</f>
        <v>10</v>
      </c>
    </row>
    <row r="45" spans="1:15">
      <c r="A45" s="33"/>
      <c r="B45" s="34"/>
      <c r="C45" s="34"/>
      <c r="D45" s="34"/>
      <c r="E45" s="34"/>
      <c r="F45" s="34"/>
      <c r="G45" s="34"/>
      <c r="J45" s="3">
        <f>IF(COUNT(Table134_13[[#This Row],[Class]:[Column4]])&gt;1,MIN(Table134_13[[#This Row],[Class]:[Column2]]),0)</f>
        <v>0</v>
      </c>
      <c r="K45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45" s="2" t="str">
        <f>IF(Table134_13[[#This Row],[Total]]&lt;&gt;"",RANK(Table134_13[[#This Row],[Total]],Table134_13[Total]),"")</f>
        <v/>
      </c>
      <c r="M45" s="5" t="str">
        <f>IF(Table134_13[[#This Row],[Name]]&lt;&gt;"",Table134_13[[#This Row],[Name]],"")</f>
        <v/>
      </c>
      <c r="N45">
        <f>SUM(Table134_13[[#This Row],[Class]:[Column3]])-Table134_13[[#This Row],[Discard]]</f>
        <v>0</v>
      </c>
      <c r="O45" s="5">
        <f>RANK(Table134_13[[#This Row],[Total2]],Table134_13[Total2])</f>
        <v>10</v>
      </c>
    </row>
    <row r="46" spans="1:15">
      <c r="A46" s="33"/>
      <c r="B46" s="34"/>
      <c r="C46" s="34"/>
      <c r="D46" s="34"/>
      <c r="E46" s="34"/>
      <c r="F46" s="34"/>
      <c r="G46" s="34"/>
      <c r="J46" s="3">
        <f>IF(COUNT(Table134_13[[#This Row],[Class]:[Column4]])&gt;1,MIN(Table134_13[[#This Row],[Class]:[Column2]]),0)</f>
        <v>0</v>
      </c>
      <c r="K46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46" s="2" t="str">
        <f>IF(Table134_13[[#This Row],[Total]]&lt;&gt;"",RANK(Table134_13[[#This Row],[Total]],Table134_13[Total]),"")</f>
        <v/>
      </c>
      <c r="M46" s="5" t="str">
        <f>IF(Table134_13[[#This Row],[Name]]&lt;&gt;"",Table134_13[[#This Row],[Name]],"")</f>
        <v/>
      </c>
      <c r="N46">
        <f>SUM(Table134_13[[#This Row],[Class]:[Column3]])-Table134_13[[#This Row],[Discard]]</f>
        <v>0</v>
      </c>
      <c r="O46" s="5">
        <f>RANK(Table134_13[[#This Row],[Total2]],Table134_13[Total2])</f>
        <v>10</v>
      </c>
    </row>
    <row r="47" spans="1:15">
      <c r="A47" s="33"/>
      <c r="B47" s="34"/>
      <c r="C47" s="34"/>
      <c r="D47" s="34"/>
      <c r="E47" s="34"/>
      <c r="F47" s="34"/>
      <c r="G47" s="34"/>
      <c r="J47" s="3">
        <f>IF(COUNT(Table134_13[[#This Row],[Class]:[Column4]])&gt;1,MIN(Table134_13[[#This Row],[Class]:[Column2]]),0)</f>
        <v>0</v>
      </c>
      <c r="K47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47" s="2" t="str">
        <f>IF(Table134_13[[#This Row],[Total]]&lt;&gt;"",RANK(Table134_13[[#This Row],[Total]],Table134_13[Total]),"")</f>
        <v/>
      </c>
      <c r="M47" s="5" t="str">
        <f>IF(Table134_13[[#This Row],[Name]]&lt;&gt;"",Table134_13[[#This Row],[Name]],"")</f>
        <v/>
      </c>
      <c r="N47">
        <f>SUM(Table134_13[[#This Row],[Class]:[Column3]])-Table134_13[[#This Row],[Discard]]</f>
        <v>0</v>
      </c>
      <c r="O47" s="5">
        <f>RANK(Table134_13[[#This Row],[Total2]],Table134_13[Total2])</f>
        <v>10</v>
      </c>
    </row>
    <row r="48" spans="1:15">
      <c r="A48" s="33"/>
      <c r="B48" s="34"/>
      <c r="C48" s="34"/>
      <c r="D48" s="34"/>
      <c r="E48" s="34"/>
      <c r="F48" s="34"/>
      <c r="G48" s="34"/>
      <c r="J48" s="3">
        <f>IF(COUNT(Table134_13[[#This Row],[Class]:[Column4]])&gt;1,MIN(Table134_13[[#This Row],[Class]:[Column2]]),0)</f>
        <v>0</v>
      </c>
      <c r="K48" s="17" t="str">
        <f>IF(SUM(Table134_13[[#This Row],[Class]:[Column4]])-Table134_13[[#This Row],[Discard]]+Table134_13[[#This Row],[Discard]]/100000&gt;0,SUM(Table134_13[[#This Row],[Class]:[Column4]])-Table134_13[[#This Row],[Discard]]*0.9999,"")</f>
        <v/>
      </c>
      <c r="L48" s="2" t="str">
        <f>IF(Table134_13[[#This Row],[Total]]&lt;&gt;"",RANK(Table134_13[[#This Row],[Total]],Table134_13[Total]),"")</f>
        <v/>
      </c>
      <c r="M48" s="5" t="str">
        <f>IF(Table134_13[[#This Row],[Name]]&lt;&gt;"",Table134_13[[#This Row],[Name]],"")</f>
        <v/>
      </c>
      <c r="N48">
        <f>SUM(Table134_13[[#This Row],[Class]:[Column3]])-Table134_13[[#This Row],[Discard]]</f>
        <v>0</v>
      </c>
      <c r="O48" s="5">
        <f>RANK(Table134_13[[#This Row],[Total2]],Table134_13[Total2])</f>
        <v>10</v>
      </c>
    </row>
    <row r="49" spans="1:15">
      <c r="A49" s="33"/>
      <c r="B49" s="34"/>
      <c r="C49" s="34"/>
      <c r="D49" s="34"/>
      <c r="E49" s="34"/>
      <c r="F49" s="34"/>
      <c r="G49" s="34"/>
      <c r="J49" s="3">
        <f>IF(COUNT(Table134_13[[#This Row],[Class]:[Column4]])&gt;1,MIN(Table134_13[[#This Row],[Class]:[Column2]]),0)</f>
        <v>0</v>
      </c>
      <c r="K49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49" s="2" t="str">
        <f>IF(Table134_13[[#This Row],[Total]]&lt;&gt;"",RANK(Table134_13[[#This Row],[Total]],Table134_13[Total]),"")</f>
        <v/>
      </c>
      <c r="M49" s="5" t="str">
        <f>IF(Table134_13[[#This Row],[Name]]&lt;&gt;"",Table134_13[[#This Row],[Name]],"")</f>
        <v/>
      </c>
      <c r="N49">
        <f>SUM(Table134_13[[#This Row],[Class]:[Column3]])-Table134_13[[#This Row],[Discard]]</f>
        <v>0</v>
      </c>
      <c r="O49" s="5">
        <f>RANK(Table134_13[[#This Row],[Total2]],Table134_13[Total2])</f>
        <v>10</v>
      </c>
    </row>
    <row r="50" spans="1:15">
      <c r="A50" s="33"/>
      <c r="B50" s="34"/>
      <c r="C50" s="34"/>
      <c r="D50" s="34"/>
      <c r="E50" s="34"/>
      <c r="F50" s="34"/>
      <c r="G50" s="34"/>
      <c r="J50" s="3">
        <f>IF(COUNT(Table134_13[[#This Row],[Class]:[Column4]])&gt;1,MIN(Table134_13[[#This Row],[Class]:[Column2]]),0)</f>
        <v>0</v>
      </c>
      <c r="K50" s="17" t="str">
        <f>IF(SUM(Table134_13[[#This Row],[Class]:[Column4]])-Table134_13[[#This Row],[Discard]]+Table134_13[[#This Row],[Discard]]/100000&gt;0,SUM(Table134_13[[#This Row],[Class]:[Column4]])-Table134_13[[#This Row],[Discard]]*0.9999,"")</f>
        <v/>
      </c>
      <c r="L50" s="2" t="str">
        <f>IF(Table134_13[[#This Row],[Total]]&lt;&gt;"",RANK(Table134_13[[#This Row],[Total]],Table134_13[Total]),"")</f>
        <v/>
      </c>
      <c r="M50" s="5" t="str">
        <f>IF(Table134_13[[#This Row],[Name]]&lt;&gt;"",Table134_13[[#This Row],[Name]],"")</f>
        <v/>
      </c>
      <c r="N50">
        <f>SUM(Table134_13[[#This Row],[Class]:[Column3]])-Table134_13[[#This Row],[Discard]]</f>
        <v>0</v>
      </c>
      <c r="O50" s="5">
        <f>RANK(Table134_13[[#This Row],[Total2]],Table134_13[Total2])</f>
        <v>10</v>
      </c>
    </row>
    <row r="51" spans="1:15">
      <c r="A51" s="33"/>
      <c r="B51" s="34"/>
      <c r="C51" s="34"/>
      <c r="D51" s="34"/>
      <c r="E51" s="34"/>
      <c r="F51" s="34"/>
      <c r="G51" s="34"/>
      <c r="J51" s="3">
        <f>IF(COUNT(Table134_13[[#This Row],[Class]:[Column4]])&gt;1,MIN(Table134_13[[#This Row],[Class]:[Column2]]),0)</f>
        <v>0</v>
      </c>
      <c r="K51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51" s="2" t="str">
        <f>IF(Table134_13[[#This Row],[Total]]&lt;&gt;"",RANK(Table134_13[[#This Row],[Total]],Table134_13[Total]),"")</f>
        <v/>
      </c>
      <c r="M51" s="5" t="str">
        <f>IF(Table134_13[[#This Row],[Name]]&lt;&gt;"",Table134_13[[#This Row],[Name]],"")</f>
        <v/>
      </c>
      <c r="N51">
        <f>SUM(Table134_13[[#This Row],[Class]:[Column3]])-Table134_13[[#This Row],[Discard]]</f>
        <v>0</v>
      </c>
      <c r="O51" s="5">
        <f>RANK(Table134_13[[#This Row],[Total2]],Table134_13[Total2])</f>
        <v>10</v>
      </c>
    </row>
    <row r="52" spans="1:15">
      <c r="A52" s="33"/>
      <c r="B52" s="34"/>
      <c r="C52" s="34"/>
      <c r="D52" s="34"/>
      <c r="E52" s="34"/>
      <c r="F52" s="34"/>
      <c r="G52" s="34"/>
      <c r="J52" s="3">
        <f>IF(COUNT(Table134_13[[#This Row],[Class]:[Column4]])&gt;1,MIN(Table134_13[[#This Row],[Class]:[Column2]]),0)</f>
        <v>0</v>
      </c>
      <c r="K52" s="17" t="str">
        <f>IF(SUM(Table134_13[[#This Row],[Class]:[Column4]])-Table134_13[[#This Row],[Discard]]+Table134_13[[#This Row],[Discard]]/100000&gt;0,SUM(Table134_13[[#This Row],[Class]:[Column4]])-Table134_13[[#This Row],[Discard]]*0.9999,"")</f>
        <v/>
      </c>
      <c r="L52" s="2" t="str">
        <f>IF(Table134_13[[#This Row],[Total]]&lt;&gt;"",RANK(Table134_13[[#This Row],[Total]],Table134_13[Total]),"")</f>
        <v/>
      </c>
      <c r="M52" s="5" t="str">
        <f>IF(Table134_13[[#This Row],[Name]]&lt;&gt;"",Table134_13[[#This Row],[Name]],"")</f>
        <v/>
      </c>
      <c r="N52">
        <f>SUM(Table134_13[[#This Row],[Class]:[Column3]])-Table134_13[[#This Row],[Discard]]</f>
        <v>0</v>
      </c>
      <c r="O52" s="5">
        <f>RANK(Table134_13[[#This Row],[Total2]],Table134_13[Total2])</f>
        <v>10</v>
      </c>
    </row>
    <row r="53" spans="1:15">
      <c r="A53" s="33"/>
      <c r="B53" s="34"/>
      <c r="C53" s="34"/>
      <c r="D53" s="34"/>
      <c r="E53" s="34"/>
      <c r="F53" s="34"/>
      <c r="G53" s="34"/>
      <c r="J53" s="3">
        <f>IF(COUNT(Table134_13[[#This Row],[Class]:[Column4]])&gt;1,MIN(Table134_13[[#This Row],[Class]:[Column2]]),0)</f>
        <v>0</v>
      </c>
      <c r="K53" s="17" t="str">
        <f>IF(SUM(Table134_13[[#This Row],[Class]:[Column4]])-Table134_13[[#This Row],[Discard]]+Table134_13[[#This Row],[Discard]]/100000&gt;0,SUM(Table134_13[[#This Row],[Class]:[Column4]])-Table134_13[[#This Row],[Discard]]*0.9999,"")</f>
        <v/>
      </c>
      <c r="L53" s="2" t="str">
        <f>IF(Table134_13[[#This Row],[Total]]&lt;&gt;"",RANK(Table134_13[[#This Row],[Total]],Table134_13[Total]),"")</f>
        <v/>
      </c>
      <c r="M53" s="5" t="str">
        <f>IF(Table134_13[[#This Row],[Name]]&lt;&gt;"",Table134_13[[#This Row],[Name]],"")</f>
        <v/>
      </c>
      <c r="N53">
        <f>SUM(Table134_13[[#This Row],[Class]:[Column3]])-Table134_13[[#This Row],[Discard]]</f>
        <v>0</v>
      </c>
      <c r="O53" s="5">
        <f>RANK(Table134_13[[#This Row],[Total2]],Table134_13[Total2])</f>
        <v>10</v>
      </c>
    </row>
    <row r="54" spans="1:15">
      <c r="A54" s="33"/>
      <c r="B54" s="34"/>
      <c r="C54" s="34"/>
      <c r="D54" s="34"/>
      <c r="E54" s="34"/>
      <c r="F54" s="34"/>
      <c r="G54" s="34"/>
      <c r="J54" s="3">
        <f>IF(COUNT(Table134_13[[#This Row],[Class]:[Column4]])&gt;1,MIN(Table134_13[[#This Row],[Class]:[Column2]]),0)</f>
        <v>0</v>
      </c>
      <c r="K54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54" s="2" t="str">
        <f>IF(Table134_13[[#This Row],[Total]]&lt;&gt;"",RANK(Table134_13[[#This Row],[Total]],Table134_13[Total]),"")</f>
        <v/>
      </c>
      <c r="M54" s="5" t="str">
        <f>IF(Table134_13[[#This Row],[Name]]&lt;&gt;"",Table134_13[[#This Row],[Name]],"")</f>
        <v/>
      </c>
      <c r="N54">
        <f>SUM(Table134_13[[#This Row],[Class]:[Column3]])-Table134_13[[#This Row],[Discard]]</f>
        <v>0</v>
      </c>
      <c r="O54" s="5">
        <f>RANK(Table134_13[[#This Row],[Total2]],Table134_13[Total2])</f>
        <v>10</v>
      </c>
    </row>
    <row r="55" spans="1:15">
      <c r="A55" s="33"/>
      <c r="B55" s="34"/>
      <c r="C55" s="34"/>
      <c r="D55" s="34"/>
      <c r="E55" s="34"/>
      <c r="F55" s="34"/>
      <c r="G55" s="34"/>
      <c r="J55" s="3">
        <f>IF(COUNT(Table134_13[[#This Row],[Class]:[Column4]])&gt;1,MIN(Table134_13[[#This Row],[Class]:[Column2]]),0)</f>
        <v>0</v>
      </c>
      <c r="K55" s="17" t="str">
        <f>IF(SUM(Table134_13[[#This Row],[Class]:[Column4]])-Table134_13[[#This Row],[Discard]]+Table134_13[[#This Row],[Discard]]/100000&gt;0,SUM(Table134_13[[#This Row],[Class]:[Column4]])-Table134_13[[#This Row],[Discard]]*0.9999,"")</f>
        <v/>
      </c>
      <c r="L55" s="2" t="str">
        <f>IF(Table134_13[[#This Row],[Total]]&lt;&gt;"",RANK(Table134_13[[#This Row],[Total]],Table134_13[Total]),"")</f>
        <v/>
      </c>
      <c r="M55" s="5" t="str">
        <f>IF(Table134_13[[#This Row],[Name]]&lt;&gt;"",Table134_13[[#This Row],[Name]],"")</f>
        <v/>
      </c>
      <c r="N55">
        <f>SUM(Table134_13[[#This Row],[Class]:[Column3]])-Table134_13[[#This Row],[Discard]]</f>
        <v>0</v>
      </c>
      <c r="O55" s="5">
        <f>RANK(Table134_13[[#This Row],[Total2]],Table134_13[Total2])</f>
        <v>10</v>
      </c>
    </row>
    <row r="56" spans="1:15">
      <c r="A56" s="33"/>
      <c r="B56" s="34"/>
      <c r="C56" s="34"/>
      <c r="D56" s="34"/>
      <c r="E56" s="34"/>
      <c r="F56" s="34"/>
      <c r="G56" s="34"/>
      <c r="J56" s="3">
        <f>IF(COUNT(Table134_13[[#This Row],[Class]:[Column4]])&gt;1,MIN(Table134_13[[#This Row],[Class]:[Column2]]),0)</f>
        <v>0</v>
      </c>
      <c r="K56" s="17" t="str">
        <f>IF(SUM(Table134_13[[#This Row],[Class]:[Column4]])-Table134_13[[#This Row],[Discard]]+Table134_13[[#This Row],[Discard]]/100000&gt;0,SUM(Table134_13[[#This Row],[Class]:[Column4]])-Table134_13[[#This Row],[Discard]]*0.9999,"")</f>
        <v/>
      </c>
      <c r="L56" s="2" t="str">
        <f>IF(Table134_13[[#This Row],[Total]]&lt;&gt;"",RANK(Table134_13[[#This Row],[Total]],Table134_13[Total]),"")</f>
        <v/>
      </c>
      <c r="M56" s="5" t="str">
        <f>IF(Table134_13[[#This Row],[Name]]&lt;&gt;"",Table134_13[[#This Row],[Name]],"")</f>
        <v/>
      </c>
      <c r="N56">
        <f>SUM(Table134_13[[#This Row],[Class]:[Column3]])-Table134_13[[#This Row],[Discard]]</f>
        <v>0</v>
      </c>
      <c r="O56" s="5">
        <f>RANK(Table134_13[[#This Row],[Total2]],Table134_13[Total2])</f>
        <v>10</v>
      </c>
    </row>
    <row r="57" spans="1:15">
      <c r="A57" s="33"/>
      <c r="B57" s="34"/>
      <c r="C57" s="34"/>
      <c r="D57" s="34"/>
      <c r="E57" s="34"/>
      <c r="F57" s="34"/>
      <c r="G57" s="34"/>
      <c r="J57" s="3">
        <f>IF(COUNT(Table134_13[[#This Row],[Class]:[Column4]])&gt;1,MIN(Table134_13[[#This Row],[Class]:[Column2]]),0)</f>
        <v>0</v>
      </c>
      <c r="K57" s="17" t="str">
        <f>IF(SUM(Table134_13[[#This Row],[Class]:[Column4]])-Table134_13[[#This Row],[Discard]]+Table134_13[[#This Row],[Discard]]/100000&gt;0,SUM(Table134_13[[#This Row],[Class]:[Column4]])-Table134_13[[#This Row],[Discard]]*0.9999,"")</f>
        <v/>
      </c>
      <c r="L57" s="2" t="str">
        <f>IF(Table134_13[[#This Row],[Total]]&lt;&gt;"",RANK(Table134_13[[#This Row],[Total]],Table134_13[Total]),"")</f>
        <v/>
      </c>
      <c r="M57" s="5" t="str">
        <f>IF(Table134_13[[#This Row],[Name]]&lt;&gt;"",Table134_13[[#This Row],[Name]],"")</f>
        <v/>
      </c>
      <c r="N57">
        <f>SUM(Table134_13[[#This Row],[Class]:[Column3]])-Table134_13[[#This Row],[Discard]]</f>
        <v>0</v>
      </c>
      <c r="O57" s="5">
        <f>RANK(Table134_13[[#This Row],[Total2]],Table134_13[Total2])</f>
        <v>10</v>
      </c>
    </row>
    <row r="58" spans="1:15">
      <c r="A58" s="33"/>
      <c r="B58" s="34"/>
      <c r="C58" s="34"/>
      <c r="D58" s="34"/>
      <c r="E58" s="34"/>
      <c r="F58" s="34"/>
      <c r="G58" s="34"/>
      <c r="J58" s="3">
        <f>IF(COUNT(Table134_13[[#This Row],[Class]:[Column4]])&gt;1,MIN(Table134_13[[#This Row],[Class]:[Column2]]),0)</f>
        <v>0</v>
      </c>
      <c r="K58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58" s="2" t="str">
        <f>IF(Table134_13[[#This Row],[Total]]&lt;&gt;"",RANK(Table134_13[[#This Row],[Total]],Table134_13[Total]),"")</f>
        <v/>
      </c>
      <c r="M58" s="5" t="str">
        <f>IF(Table134_13[[#This Row],[Name]]&lt;&gt;"",Table134_13[[#This Row],[Name]],"")</f>
        <v/>
      </c>
      <c r="N58">
        <f>SUM(Table134_13[[#This Row],[Class]:[Column3]])-Table134_13[[#This Row],[Discard]]</f>
        <v>0</v>
      </c>
      <c r="O58" s="5">
        <f>RANK(Table134_13[[#This Row],[Total2]],Table134_13[Total2])</f>
        <v>10</v>
      </c>
    </row>
    <row r="59" spans="1:15">
      <c r="A59" s="33"/>
      <c r="B59" s="34"/>
      <c r="C59" s="34"/>
      <c r="D59" s="34"/>
      <c r="E59" s="34"/>
      <c r="F59" s="34"/>
      <c r="G59" s="34"/>
      <c r="J59" s="3">
        <f>IF(COUNT(Table134_13[[#This Row],[Class]:[Column4]])&gt;1,MIN(Table134_13[[#This Row],[Class]:[Column2]]),0)</f>
        <v>0</v>
      </c>
      <c r="K59" s="17" t="str">
        <f>IF(SUM(Table134_13[[#This Row],[Class]:[Column4]])-Table134_13[[#This Row],[Discard]]+Table134_13[[#This Row],[Discard]]/100000&gt;0,SUM(Table134_13[[#This Row],[Class]:[Column4]])-Table134_13[[#This Row],[Discard]]*0.9999,"")</f>
        <v/>
      </c>
      <c r="L59" s="2" t="str">
        <f>IF(Table134_13[[#This Row],[Total]]&lt;&gt;"",RANK(Table134_13[[#This Row],[Total]],Table134_13[Total]),"")</f>
        <v/>
      </c>
      <c r="M59" s="5" t="str">
        <f>IF(Table134_13[[#This Row],[Name]]&lt;&gt;"",Table134_13[[#This Row],[Name]],"")</f>
        <v/>
      </c>
      <c r="N59">
        <f>SUM(Table134_13[[#This Row],[Class]:[Column3]])-Table134_13[[#This Row],[Discard]]</f>
        <v>0</v>
      </c>
      <c r="O59" s="5">
        <f>RANK(Table134_13[[#This Row],[Total2]],Table134_13[Total2])</f>
        <v>10</v>
      </c>
    </row>
    <row r="60" spans="1:15">
      <c r="A60" s="33"/>
      <c r="B60" s="34"/>
      <c r="C60" s="34"/>
      <c r="D60" s="34"/>
      <c r="E60" s="34"/>
      <c r="F60" s="34"/>
      <c r="G60" s="34"/>
      <c r="J60" s="3">
        <f>IF(COUNT(Table134_13[[#This Row],[Class]:[Column4]])&gt;1,MIN(Table134_13[[#This Row],[Class]:[Column2]]),0)</f>
        <v>0</v>
      </c>
      <c r="K60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60" s="2" t="str">
        <f>IF(Table134_13[[#This Row],[Total]]&lt;&gt;"",RANK(Table134_13[[#This Row],[Total]],Table134_13[Total]),"")</f>
        <v/>
      </c>
      <c r="M60" s="5" t="str">
        <f>IF(Table134_13[[#This Row],[Name]]&lt;&gt;"",Table134_13[[#This Row],[Name]],"")</f>
        <v/>
      </c>
      <c r="N60">
        <f>SUM(Table134_13[[#This Row],[Class]:[Column3]])-Table134_13[[#This Row],[Discard]]</f>
        <v>0</v>
      </c>
      <c r="O60" s="5">
        <f>RANK(Table134_13[[#This Row],[Total2]],Table134_13[Total2])</f>
        <v>10</v>
      </c>
    </row>
    <row r="61" spans="1:15">
      <c r="A61" s="33"/>
      <c r="B61" s="34"/>
      <c r="C61" s="34"/>
      <c r="D61" s="34"/>
      <c r="E61" s="34"/>
      <c r="F61" s="34"/>
      <c r="G61" s="34"/>
      <c r="J61" s="3">
        <f>IF(COUNT(Table134_13[[#This Row],[Class]:[Column4]])&gt;1,MIN(Table134_13[[#This Row],[Class]:[Column2]]),0)</f>
        <v>0</v>
      </c>
      <c r="K61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61" s="2" t="str">
        <f>IF(Table134_13[[#This Row],[Total]]&lt;&gt;"",RANK(Table134_13[[#This Row],[Total]],Table134_13[Total]),"")</f>
        <v/>
      </c>
      <c r="M61" s="5" t="str">
        <f>IF(Table134_13[[#This Row],[Name]]&lt;&gt;"",Table134_13[[#This Row],[Name]],"")</f>
        <v/>
      </c>
      <c r="N61">
        <f>SUM(Table134_13[[#This Row],[Class]:[Column3]])-Table134_13[[#This Row],[Discard]]</f>
        <v>0</v>
      </c>
      <c r="O61" s="5">
        <f>RANK(Table134_13[[#This Row],[Total2]],Table134_13[Total2])</f>
        <v>10</v>
      </c>
    </row>
    <row r="62" spans="1:15">
      <c r="A62" s="33"/>
      <c r="B62" s="34"/>
      <c r="C62" s="34"/>
      <c r="D62" s="34"/>
      <c r="E62" s="34"/>
      <c r="F62" s="34"/>
      <c r="G62" s="34"/>
      <c r="J62" s="3">
        <f>IF(COUNT(Table134_13[[#This Row],[Class]:[Column4]])&gt;1,MIN(Table134_13[[#This Row],[Class]:[Column2]]),0)</f>
        <v>0</v>
      </c>
      <c r="K62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62" s="2" t="str">
        <f>IF(Table134_13[[#This Row],[Total]]&lt;&gt;"",RANK(Table134_13[[#This Row],[Total]],Table134_13[Total]),"")</f>
        <v/>
      </c>
      <c r="M62" s="5" t="str">
        <f>IF(Table134_13[[#This Row],[Name]]&lt;&gt;"",Table134_13[[#This Row],[Name]],"")</f>
        <v/>
      </c>
      <c r="N62">
        <f>SUM(Table134_13[[#This Row],[Class]:[Column3]])-Table134_13[[#This Row],[Discard]]</f>
        <v>0</v>
      </c>
      <c r="O62" s="5">
        <f>RANK(Table134_13[[#This Row],[Total2]],Table134_13[Total2])</f>
        <v>10</v>
      </c>
    </row>
    <row r="63" spans="1:15">
      <c r="A63" s="33"/>
      <c r="B63" s="34"/>
      <c r="C63" s="34"/>
      <c r="D63" s="34"/>
      <c r="E63" s="34"/>
      <c r="F63" s="34"/>
      <c r="G63" s="34"/>
      <c r="J63" s="3">
        <f>IF(COUNT(Table134_13[[#This Row],[Class]:[Column4]])&gt;1,MIN(Table134_13[[#This Row],[Class]:[Column2]]),0)</f>
        <v>0</v>
      </c>
      <c r="K63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63" s="2" t="str">
        <f>IF(Table134_13[[#This Row],[Total]]&lt;&gt;"",RANK(Table134_13[[#This Row],[Total]],Table134_13[Total]),"")</f>
        <v/>
      </c>
      <c r="M63" s="5" t="str">
        <f>IF(Table134_13[[#This Row],[Name]]&lt;&gt;"",Table134_13[[#This Row],[Name]],"")</f>
        <v/>
      </c>
      <c r="N63">
        <f>SUM(Table134_13[[#This Row],[Class]:[Column3]])-Table134_13[[#This Row],[Discard]]</f>
        <v>0</v>
      </c>
      <c r="O63" s="5">
        <f>RANK(Table134_13[[#This Row],[Total2]],Table134_13[Total2])</f>
        <v>10</v>
      </c>
    </row>
    <row r="64" spans="1:15">
      <c r="A64" s="33"/>
      <c r="B64" s="34"/>
      <c r="C64" s="34"/>
      <c r="D64" s="34"/>
      <c r="E64" s="34"/>
      <c r="F64" s="34"/>
      <c r="G64" s="34"/>
      <c r="J64" s="3">
        <f>IF(COUNT(Table134_13[[#This Row],[Class]:[Column4]])&gt;1,MIN(Table134_13[[#This Row],[Class]:[Column2]]),0)</f>
        <v>0</v>
      </c>
      <c r="K64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64" s="2" t="str">
        <f>IF(Table134_13[[#This Row],[Total]]&lt;&gt;"",RANK(Table134_13[[#This Row],[Total]],Table134_13[Total]),"")</f>
        <v/>
      </c>
      <c r="M64" s="5" t="str">
        <f>IF(Table134_13[[#This Row],[Name]]&lt;&gt;"",Table134_13[[#This Row],[Name]],"")</f>
        <v/>
      </c>
      <c r="N64">
        <f>SUM(Table134_13[[#This Row],[Class]:[Column3]])-Table134_13[[#This Row],[Discard]]</f>
        <v>0</v>
      </c>
      <c r="O64" s="5">
        <f>RANK(Table134_13[[#This Row],[Total2]],Table134_13[Total2])</f>
        <v>10</v>
      </c>
    </row>
    <row r="65" spans="1:15">
      <c r="A65" s="33"/>
      <c r="B65" s="34"/>
      <c r="C65" s="34"/>
      <c r="D65" s="34"/>
      <c r="E65" s="34"/>
      <c r="F65" s="34"/>
      <c r="G65" s="34"/>
      <c r="J65" s="3">
        <f>IF(COUNT(Table134_13[[#This Row],[Class]:[Column4]])&gt;1,MIN(Table134_13[[#This Row],[Class]:[Column2]]),0)</f>
        <v>0</v>
      </c>
      <c r="K65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65" s="2" t="str">
        <f>IF(Table134_13[[#This Row],[Total]]&lt;&gt;"",RANK(Table134_13[[#This Row],[Total]],Table134_13[Total]),"")</f>
        <v/>
      </c>
      <c r="M65" s="5" t="str">
        <f>IF(Table134_13[[#This Row],[Name]]&lt;&gt;"",Table134_13[[#This Row],[Name]],"")</f>
        <v/>
      </c>
      <c r="N65">
        <f>SUM(Table134_13[[#This Row],[Class]:[Column3]])-Table134_13[[#This Row],[Discard]]</f>
        <v>0</v>
      </c>
      <c r="O65" s="5">
        <f>RANK(Table134_13[[#This Row],[Total2]],Table134_13[Total2])</f>
        <v>10</v>
      </c>
    </row>
    <row r="66" spans="1:15">
      <c r="A66" s="33"/>
      <c r="B66" s="34"/>
      <c r="C66" s="34"/>
      <c r="D66" s="34"/>
      <c r="E66" s="34"/>
      <c r="F66" s="34"/>
      <c r="G66" s="34"/>
      <c r="J66" s="3">
        <f>IF(COUNT(Table134_13[[#This Row],[Class]:[Column4]])&gt;1,MIN(Table134_13[[#This Row],[Class]:[Column2]]),0)</f>
        <v>0</v>
      </c>
      <c r="K66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66" s="2" t="str">
        <f>IF(Table134_13[[#This Row],[Total]]&lt;&gt;"",RANK(Table134_13[[#This Row],[Total]],Table134_13[Total]),"")</f>
        <v/>
      </c>
      <c r="M66" s="5" t="str">
        <f>IF(Table134_13[[#This Row],[Name]]&lt;&gt;"",Table134_13[[#This Row],[Name]],"")</f>
        <v/>
      </c>
      <c r="N66">
        <f>SUM(Table134_13[[#This Row],[Class]:[Column3]])-Table134_13[[#This Row],[Discard]]</f>
        <v>0</v>
      </c>
      <c r="O66" s="5">
        <f>RANK(Table134_13[[#This Row],[Total2]],Table134_13[Total2])</f>
        <v>10</v>
      </c>
    </row>
    <row r="67" spans="1:15">
      <c r="A67" s="33"/>
      <c r="B67" s="34"/>
      <c r="C67" s="34"/>
      <c r="D67" s="34"/>
      <c r="E67" s="34"/>
      <c r="F67" s="34"/>
      <c r="G67" s="34"/>
      <c r="J67" s="3">
        <f>IF(COUNT(Table134_13[[#This Row],[Class]:[Column4]])&gt;1,MIN(Table134_13[[#This Row],[Class]:[Column2]]),0)</f>
        <v>0</v>
      </c>
      <c r="K67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67" s="2" t="str">
        <f>IF(Table134_13[[#This Row],[Total]]&lt;&gt;"",RANK(Table134_13[[#This Row],[Total]],Table134_13[Total]),"")</f>
        <v/>
      </c>
      <c r="M67" s="5" t="str">
        <f>IF(Table134_13[[#This Row],[Name]]&lt;&gt;"",Table134_13[[#This Row],[Name]],"")</f>
        <v/>
      </c>
      <c r="N67">
        <f>SUM(Table134_13[[#This Row],[Class]:[Column3]])-Table134_13[[#This Row],[Discard]]</f>
        <v>0</v>
      </c>
      <c r="O67" s="5">
        <f>RANK(Table134_13[[#This Row],[Total2]],Table134_13[Total2])</f>
        <v>10</v>
      </c>
    </row>
    <row r="68" spans="1:15">
      <c r="A68" s="33"/>
      <c r="B68" s="34"/>
      <c r="C68" s="34"/>
      <c r="D68" s="34"/>
      <c r="E68" s="34"/>
      <c r="F68" s="34"/>
      <c r="G68" s="34"/>
      <c r="J68" s="3">
        <f>IF(COUNT(Table134_13[[#This Row],[Class]:[Column4]])&gt;1,MIN(Table134_13[[#This Row],[Class]:[Column2]]),0)</f>
        <v>0</v>
      </c>
      <c r="K68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68" s="2" t="str">
        <f>IF(Table134_13[[#This Row],[Total]]&lt;&gt;"",RANK(Table134_13[[#This Row],[Total]],Table134_13[Total]),"")</f>
        <v/>
      </c>
      <c r="M68" s="5" t="str">
        <f>IF(Table134_13[[#This Row],[Name]]&lt;&gt;"",Table134_13[[#This Row],[Name]],"")</f>
        <v/>
      </c>
      <c r="N68">
        <f>SUM(Table134_13[[#This Row],[Class]:[Column3]])-Table134_13[[#This Row],[Discard]]</f>
        <v>0</v>
      </c>
      <c r="O68" s="5">
        <f>RANK(Table134_13[[#This Row],[Total2]],Table134_13[Total2])</f>
        <v>10</v>
      </c>
    </row>
    <row r="69" spans="1:15">
      <c r="A69" s="33"/>
      <c r="B69" s="34"/>
      <c r="C69" s="34"/>
      <c r="D69" s="34"/>
      <c r="E69" s="34"/>
      <c r="F69" s="34"/>
      <c r="G69" s="34"/>
      <c r="J69" s="3">
        <f>IF(COUNT(Table134_13[[#This Row],[Class]:[Column4]])&gt;1,MIN(Table134_13[[#This Row],[Class]:[Column2]]),0)</f>
        <v>0</v>
      </c>
      <c r="K69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69" s="2" t="str">
        <f>IF(Table134_13[[#This Row],[Total]]&lt;&gt;"",RANK(Table134_13[[#This Row],[Total]],Table134_13[Total]),"")</f>
        <v/>
      </c>
      <c r="M69" s="5" t="str">
        <f>IF(Table134_13[[#This Row],[Name]]&lt;&gt;"",Table134_13[[#This Row],[Name]],"")</f>
        <v/>
      </c>
      <c r="N69">
        <f>SUM(Table134_13[[#This Row],[Class]:[Column3]])-Table134_13[[#This Row],[Discard]]</f>
        <v>0</v>
      </c>
      <c r="O69" s="5">
        <f>RANK(Table134_13[[#This Row],[Total2]],Table134_13[Total2])</f>
        <v>10</v>
      </c>
    </row>
    <row r="70" spans="10:15">
      <c r="J70" s="3">
        <f>IF(COUNT(Table134_13[[#This Row],[Class]:[Column4]])&gt;1,MIN(Table134_13[[#This Row],[Class]:[Column2]]),0)</f>
        <v>0</v>
      </c>
      <c r="K70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70" s="2" t="str">
        <f>IF(Table134_13[[#This Row],[Total]]&lt;&gt;"",RANK(Table134_13[[#This Row],[Total]],Table134_13[Total]),"")</f>
        <v/>
      </c>
      <c r="M70" s="5" t="str">
        <f>IF(Table134_13[[#This Row],[Name]]&lt;&gt;"",Table134_13[[#This Row],[Name]],"")</f>
        <v/>
      </c>
      <c r="N70">
        <f>SUM(Table134_13[[#This Row],[Class]:[Column3]])-Table134_13[[#This Row],[Discard]]</f>
        <v>0</v>
      </c>
      <c r="O70" s="5">
        <f>RANK(Table134_13[[#This Row],[Total2]],Table134_13[Total2])</f>
        <v>10</v>
      </c>
    </row>
    <row r="71" spans="10:15">
      <c r="J71" s="3">
        <f>IF(COUNT(Table134_13[[#This Row],[Class]:[Column4]])&gt;1,MIN(Table134_13[[#This Row],[Class]:[Column2]]),0)</f>
        <v>0</v>
      </c>
      <c r="K71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71" s="2" t="str">
        <f>IF(Table134_13[[#This Row],[Total]]&lt;&gt;"",RANK(Table134_13[[#This Row],[Total]],Table134_13[Total]),"")</f>
        <v/>
      </c>
      <c r="M71" s="5" t="str">
        <f>IF(Table134_13[[#This Row],[Name]]&lt;&gt;"",Table134_13[[#This Row],[Name]],"")</f>
        <v/>
      </c>
      <c r="N71">
        <f>SUM(Table134_13[[#This Row],[Class]:[Column3]])-Table134_13[[#This Row],[Discard]]</f>
        <v>0</v>
      </c>
      <c r="O71" s="5">
        <f>RANK(Table134_13[[#This Row],[Total2]],Table134_13[Total2])</f>
        <v>10</v>
      </c>
    </row>
    <row r="72" spans="10:15">
      <c r="J72" s="3">
        <f>IF(COUNT(Table134_13[[#This Row],[Class]:[Column4]])&gt;1,MIN(Table134_13[[#This Row],[Class]:[Column2]]),0)</f>
        <v>0</v>
      </c>
      <c r="K72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72" s="2" t="str">
        <f>IF(Table134_13[[#This Row],[Total]]&lt;&gt;"",RANK(Table134_13[[#This Row],[Total]],Table134_13[Total]),"")</f>
        <v/>
      </c>
      <c r="M72" s="5" t="str">
        <f>IF(Table134_13[[#This Row],[Name]]&lt;&gt;"",Table134_13[[#This Row],[Name]],"")</f>
        <v/>
      </c>
      <c r="N72">
        <f>SUM(Table134_13[[#This Row],[Class]:[Column3]])-Table134_13[[#This Row],[Discard]]</f>
        <v>0</v>
      </c>
      <c r="O72" s="5">
        <f>RANK(Table134_13[[#This Row],[Total2]],Table134_13[Total2])</f>
        <v>10</v>
      </c>
    </row>
    <row r="73" spans="10:15">
      <c r="J73" s="3">
        <f>IF(COUNT(Table134_13[[#This Row],[Class]:[Column4]])&gt;1,MIN(Table134_13[[#This Row],[Class]:[Column2]]),0)</f>
        <v>0</v>
      </c>
      <c r="K73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73" s="2" t="str">
        <f>IF(Table134_13[[#This Row],[Total]]&lt;&gt;"",RANK(Table134_13[[#This Row],[Total]],Table134_13[Total]),"")</f>
        <v/>
      </c>
      <c r="M73" s="5" t="str">
        <f>IF(Table134_13[[#This Row],[Name]]&lt;&gt;"",Table134_13[[#This Row],[Name]],"")</f>
        <v/>
      </c>
      <c r="N73">
        <f>SUM(Table134_13[[#This Row],[Class]:[Column3]])-Table134_13[[#This Row],[Discard]]</f>
        <v>0</v>
      </c>
      <c r="O73" s="5">
        <f>RANK(Table134_13[[#This Row],[Total2]],Table134_13[Total2])</f>
        <v>10</v>
      </c>
    </row>
    <row r="74" spans="10:15">
      <c r="J74" s="3">
        <f>IF(COUNT(Table134_13[[#This Row],[Class]:[Column4]])&gt;1,MIN(Table134_13[[#This Row],[Class]:[Column2]]),0)</f>
        <v>0</v>
      </c>
      <c r="K74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74" s="2" t="str">
        <f>IF(Table134_13[[#This Row],[Total]]&lt;&gt;"",RANK(Table134_13[[#This Row],[Total]],Table134_13[Total]),"")</f>
        <v/>
      </c>
      <c r="M74" s="5" t="str">
        <f>IF(Table134_13[[#This Row],[Name]]&lt;&gt;"",Table134_13[[#This Row],[Name]],"")</f>
        <v/>
      </c>
      <c r="N74">
        <f>SUM(Table134_13[[#This Row],[Class]:[Column3]])-Table134_13[[#This Row],[Discard]]</f>
        <v>0</v>
      </c>
      <c r="O74" s="5">
        <f>RANK(Table134_13[[#This Row],[Total2]],Table134_13[Total2])</f>
        <v>10</v>
      </c>
    </row>
    <row r="75" spans="10:15">
      <c r="J75" s="3">
        <f>IF(COUNT(Table134_13[[#This Row],[Class]:[Column4]])&gt;1,MIN(Table134_13[[#This Row],[Class]:[Column2]]),0)</f>
        <v>0</v>
      </c>
      <c r="K75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75" s="2" t="str">
        <f>IF(Table134_13[[#This Row],[Total]]&lt;&gt;"",RANK(Table134_13[[#This Row],[Total]],Table134_13[Total]),"")</f>
        <v/>
      </c>
      <c r="M75" s="5" t="str">
        <f>IF(Table134_13[[#This Row],[Name]]&lt;&gt;"",Table134_13[[#This Row],[Name]],"")</f>
        <v/>
      </c>
      <c r="N75">
        <f>SUM(Table134_13[[#This Row],[Class]:[Column3]])-Table134_13[[#This Row],[Discard]]</f>
        <v>0</v>
      </c>
      <c r="O75" s="5">
        <f>RANK(Table134_13[[#This Row],[Total2]],Table134_13[Total2])</f>
        <v>10</v>
      </c>
    </row>
    <row r="76" spans="10:15">
      <c r="J76" s="3">
        <f>IF(COUNT(Table134_13[[#This Row],[Class]:[Column4]])&gt;1,MIN(Table134_13[[#This Row],[Class]:[Column2]]),0)</f>
        <v>0</v>
      </c>
      <c r="K76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76" s="2" t="str">
        <f>IF(Table134_13[[#This Row],[Total]]&lt;&gt;"",RANK(Table134_13[[#This Row],[Total]],Table134_13[Total]),"")</f>
        <v/>
      </c>
      <c r="M76" s="5" t="str">
        <f>IF(Table134_13[[#This Row],[Name]]&lt;&gt;"",Table134_13[[#This Row],[Name]],"")</f>
        <v/>
      </c>
      <c r="N76">
        <f>SUM(Table134_13[[#This Row],[Class]:[Column3]])-Table134_13[[#This Row],[Discard]]</f>
        <v>0</v>
      </c>
      <c r="O76" s="5">
        <f>RANK(Table134_13[[#This Row],[Total2]],Table134_13[Total2])</f>
        <v>10</v>
      </c>
    </row>
    <row r="77" spans="10:15">
      <c r="J77" s="3">
        <f>IF(COUNT(Table134_13[[#This Row],[Class]:[Column4]])&gt;1,MIN(Table134_13[[#This Row],[Class]:[Column2]]),0)</f>
        <v>0</v>
      </c>
      <c r="K77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77" s="2" t="str">
        <f>IF(Table134_13[[#This Row],[Total]]&lt;&gt;"",RANK(Table134_13[[#This Row],[Total]],Table134_13[Total]),"")</f>
        <v/>
      </c>
      <c r="M77" s="5" t="str">
        <f>IF(Table134_13[[#This Row],[Name]]&lt;&gt;"",Table134_13[[#This Row],[Name]],"")</f>
        <v/>
      </c>
      <c r="N77">
        <f>SUM(Table134_13[[#This Row],[Class]:[Column3]])-Table134_13[[#This Row],[Discard]]</f>
        <v>0</v>
      </c>
      <c r="O77" s="5">
        <f>RANK(Table134_13[[#This Row],[Total2]],Table134_13[Total2])</f>
        <v>10</v>
      </c>
    </row>
    <row r="78" spans="10:15">
      <c r="J78" s="3">
        <f>IF(COUNT(Table134_13[[#This Row],[Class]:[Column4]])&gt;1,MIN(Table134_13[[#This Row],[Class]:[Column2]]),0)</f>
        <v>0</v>
      </c>
      <c r="K78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78" s="2" t="str">
        <f>IF(Table134_13[[#This Row],[Total]]&lt;&gt;"",RANK(Table134_13[[#This Row],[Total]],Table134_13[Total]),"")</f>
        <v/>
      </c>
      <c r="M78" s="5" t="str">
        <f>IF(Table134_13[[#This Row],[Name]]&lt;&gt;"",Table134_13[[#This Row],[Name]],"")</f>
        <v/>
      </c>
      <c r="N78">
        <f>SUM(Table134_13[[#This Row],[Class]:[Column3]])-Table134_13[[#This Row],[Discard]]</f>
        <v>0</v>
      </c>
      <c r="O78" s="5">
        <f>RANK(Table134_13[[#This Row],[Total2]],Table134_13[Total2])</f>
        <v>10</v>
      </c>
    </row>
    <row r="79" spans="10:15">
      <c r="J79" s="3">
        <f>IF(COUNT(Table134_13[[#This Row],[Class]:[Column4]])&gt;1,MIN(Table134_13[[#This Row],[Class]:[Column2]]),0)</f>
        <v>0</v>
      </c>
      <c r="K79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79" s="2" t="str">
        <f>IF(Table134_13[[#This Row],[Total]]&lt;&gt;"",RANK(Table134_13[[#This Row],[Total]],Table134_13[Total]),"")</f>
        <v/>
      </c>
      <c r="M79" s="5" t="str">
        <f>IF(Table134_13[[#This Row],[Name]]&lt;&gt;"",Table134_13[[#This Row],[Name]],"")</f>
        <v/>
      </c>
      <c r="N79">
        <f>SUM(Table134_13[[#This Row],[Class]:[Column3]])-Table134_13[[#This Row],[Discard]]</f>
        <v>0</v>
      </c>
      <c r="O79" s="5">
        <f>RANK(Table134_13[[#This Row],[Total2]],Table134_13[Total2])</f>
        <v>10</v>
      </c>
    </row>
    <row r="80" spans="10:15">
      <c r="J80" s="3">
        <f>IF(COUNT(Table134_13[[#This Row],[Class]:[Column4]])&gt;1,MIN(Table134_13[[#This Row],[Class]:[Column2]]),0)</f>
        <v>0</v>
      </c>
      <c r="K80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80" s="2" t="str">
        <f>IF(Table134_13[[#This Row],[Total]]&lt;&gt;"",RANK(Table134_13[[#This Row],[Total]],Table134_13[Total]),"")</f>
        <v/>
      </c>
      <c r="M80" s="5" t="str">
        <f>IF(Table134_13[[#This Row],[Name]]&lt;&gt;"",Table134_13[[#This Row],[Name]],"")</f>
        <v/>
      </c>
      <c r="N80">
        <f>SUM(Table134_13[[#This Row],[Class]:[Column3]])-Table134_13[[#This Row],[Discard]]</f>
        <v>0</v>
      </c>
      <c r="O80" s="5">
        <f>RANK(Table134_13[[#This Row],[Total2]],Table134_13[Total2])</f>
        <v>10</v>
      </c>
    </row>
    <row r="81" spans="10:15">
      <c r="J81" s="3">
        <f>IF(COUNT(Table134_13[[#This Row],[Class]:[Column4]])&gt;1,MIN(Table134_13[[#This Row],[Class]:[Column2]]),0)</f>
        <v>0</v>
      </c>
      <c r="K81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81" s="2" t="str">
        <f>IF(Table134_13[[#This Row],[Total]]&lt;&gt;"",RANK(Table134_13[[#This Row],[Total]],Table134_13[Total]),"")</f>
        <v/>
      </c>
      <c r="M81" s="5" t="str">
        <f>IF(Table134_13[[#This Row],[Name]]&lt;&gt;"",Table134_13[[#This Row],[Name]],"")</f>
        <v/>
      </c>
      <c r="N81">
        <f>SUM(Table134_13[[#This Row],[Class]:[Column3]])-Table134_13[[#This Row],[Discard]]</f>
        <v>0</v>
      </c>
      <c r="O81" s="5">
        <f>RANK(Table134_13[[#This Row],[Total2]],Table134_13[Total2])</f>
        <v>10</v>
      </c>
    </row>
    <row r="82" spans="10:15">
      <c r="J82" s="3">
        <f>IF(COUNT(Table134_13[[#This Row],[Class]:[Column4]])&gt;1,MIN(Table134_13[[#This Row],[Class]:[Column2]]),0)</f>
        <v>0</v>
      </c>
      <c r="K82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82" s="2" t="str">
        <f>IF(Table134_13[[#This Row],[Total]]&lt;&gt;"",RANK(Table134_13[[#This Row],[Total]],Table134_13[Total]),"")</f>
        <v/>
      </c>
      <c r="M82" s="5" t="str">
        <f>IF(Table134_13[[#This Row],[Name]]&lt;&gt;"",Table134_13[[#This Row],[Name]],"")</f>
        <v/>
      </c>
      <c r="N82">
        <f>SUM(Table134_13[[#This Row],[Class]:[Column3]])-Table134_13[[#This Row],[Discard]]</f>
        <v>0</v>
      </c>
      <c r="O82" s="5">
        <f>RANK(Table134_13[[#This Row],[Total2]],Table134_13[Total2])</f>
        <v>10</v>
      </c>
    </row>
    <row r="83" spans="10:15">
      <c r="J83" s="3">
        <f>IF(COUNT(Table134_13[[#This Row],[Class]:[Column4]])&gt;1,MIN(Table134_13[[#This Row],[Class]:[Column2]]),0)</f>
        <v>0</v>
      </c>
      <c r="K83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83" s="2" t="str">
        <f>IF(Table134_13[[#This Row],[Total]]&lt;&gt;"",RANK(Table134_13[[#This Row],[Total]],Table134_13[Total]),"")</f>
        <v/>
      </c>
      <c r="M83" s="5" t="str">
        <f>IF(Table134_13[[#This Row],[Name]]&lt;&gt;"",Table134_13[[#This Row],[Name]],"")</f>
        <v/>
      </c>
      <c r="N83">
        <f>SUM(Table134_13[[#This Row],[Class]:[Column3]])-Table134_13[[#This Row],[Discard]]</f>
        <v>0</v>
      </c>
      <c r="O83" s="5">
        <f>RANK(Table134_13[[#This Row],[Total2]],Table134_13[Total2])</f>
        <v>10</v>
      </c>
    </row>
    <row r="84" spans="10:15">
      <c r="J84" s="3">
        <f>IF(COUNT(Table134_13[[#This Row],[Class]:[Column4]])&gt;1,MIN(Table134_13[[#This Row],[Class]:[Column2]]),0)</f>
        <v>0</v>
      </c>
      <c r="K84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84" s="2" t="str">
        <f>IF(Table134_13[[#This Row],[Total]]&lt;&gt;"",RANK(Table134_13[[#This Row],[Total]],Table134_13[Total]),"")</f>
        <v/>
      </c>
      <c r="M84" s="5" t="str">
        <f>IF(Table134_13[[#This Row],[Name]]&lt;&gt;"",Table134_13[[#This Row],[Name]],"")</f>
        <v/>
      </c>
      <c r="N84">
        <f>SUM(Table134_13[[#This Row],[Class]:[Column3]])-Table134_13[[#This Row],[Discard]]</f>
        <v>0</v>
      </c>
      <c r="O84" s="5">
        <f>RANK(Table134_13[[#This Row],[Total2]],Table134_13[Total2])</f>
        <v>10</v>
      </c>
    </row>
    <row r="85" spans="10:15">
      <c r="J85" s="3">
        <f>IF(COUNT(Table134_13[[#This Row],[Class]:[Column4]])&gt;1,MIN(Table134_13[[#This Row],[Class]:[Column2]]),0)</f>
        <v>0</v>
      </c>
      <c r="K85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85" s="2" t="str">
        <f>IF(Table134_13[[#This Row],[Total]]&lt;&gt;"",RANK(Table134_13[[#This Row],[Total]],Table134_13[Total]),"")</f>
        <v/>
      </c>
      <c r="M85" s="5" t="str">
        <f>IF(Table134_13[[#This Row],[Name]]&lt;&gt;"",Table134_13[[#This Row],[Name]],"")</f>
        <v/>
      </c>
      <c r="N85">
        <f>SUM(Table134_13[[#This Row],[Class]:[Column3]])-Table134_13[[#This Row],[Discard]]</f>
        <v>0</v>
      </c>
      <c r="O85" s="5">
        <f>RANK(Table134_13[[#This Row],[Total2]],Table134_13[Total2])</f>
        <v>10</v>
      </c>
    </row>
    <row r="86" spans="10:15">
      <c r="J86" s="3">
        <f>IF(COUNT(Table134_13[[#This Row],[Class]:[Column4]])&gt;1,MIN(Table134_13[[#This Row],[Class]:[Column2]]),0)</f>
        <v>0</v>
      </c>
      <c r="K86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86" s="2" t="str">
        <f>IF(Table134_13[[#This Row],[Total]]&lt;&gt;"",RANK(Table134_13[[#This Row],[Total]],Table134_13[Total]),"")</f>
        <v/>
      </c>
      <c r="M86" s="5" t="str">
        <f>IF(Table134_13[[#This Row],[Name]]&lt;&gt;"",Table134_13[[#This Row],[Name]],"")</f>
        <v/>
      </c>
      <c r="N86">
        <f>SUM(Table134_13[[#This Row],[Class]:[Column3]])-Table134_13[[#This Row],[Discard]]</f>
        <v>0</v>
      </c>
      <c r="O86" s="5">
        <f>RANK(Table134_13[[#This Row],[Total2]],Table134_13[Total2])</f>
        <v>10</v>
      </c>
    </row>
    <row r="87" spans="10:15">
      <c r="J87" s="3">
        <f>IF(COUNT(Table134_13[[#This Row],[Class]:[Column4]])&gt;1,MIN(Table134_13[[#This Row],[Class]:[Column2]]),0)</f>
        <v>0</v>
      </c>
      <c r="K87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87" s="2" t="str">
        <f>IF(Table134_13[[#This Row],[Total]]&lt;&gt;"",RANK(Table134_13[[#This Row],[Total]],Table134_13[Total]),"")</f>
        <v/>
      </c>
      <c r="M87" s="5" t="str">
        <f>IF(Table134_13[[#This Row],[Name]]&lt;&gt;"",Table134_13[[#This Row],[Name]],"")</f>
        <v/>
      </c>
      <c r="N87">
        <f>SUM(Table134_13[[#This Row],[Class]:[Column3]])-Table134_13[[#This Row],[Discard]]</f>
        <v>0</v>
      </c>
      <c r="O87" s="5">
        <f>RANK(Table134_13[[#This Row],[Total2]],Table134_13[Total2])</f>
        <v>10</v>
      </c>
    </row>
    <row r="88" spans="10:15">
      <c r="J88" s="3">
        <f>IF(COUNT(Table134_13[[#This Row],[Class]:[Column4]])&gt;1,MIN(Table134_13[[#This Row],[Class]:[Column2]]),0)</f>
        <v>0</v>
      </c>
      <c r="K88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88" s="2" t="str">
        <f>IF(Table134_13[[#This Row],[Total]]&lt;&gt;"",RANK(Table134_13[[#This Row],[Total]],Table134_13[Total]),"")</f>
        <v/>
      </c>
      <c r="M88" s="5" t="str">
        <f>IF(Table134_13[[#This Row],[Name]]&lt;&gt;"",Table134_13[[#This Row],[Name]],"")</f>
        <v/>
      </c>
      <c r="N88">
        <f>SUM(Table134_13[[#This Row],[Class]:[Column3]])-Table134_13[[#This Row],[Discard]]</f>
        <v>0</v>
      </c>
      <c r="O88" s="5">
        <f>RANK(Table134_13[[#This Row],[Total2]],Table134_13[Total2])</f>
        <v>10</v>
      </c>
    </row>
    <row r="89" spans="10:15">
      <c r="J89" s="3">
        <f>IF(COUNT(Table134_13[[#This Row],[Class]:[Column4]])&gt;1,MIN(Table134_13[[#This Row],[Class]:[Column2]]),0)</f>
        <v>0</v>
      </c>
      <c r="K89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89" s="2" t="str">
        <f>IF(Table134_13[[#This Row],[Total]]&lt;&gt;"",RANK(Table134_13[[#This Row],[Total]],Table134_13[Total]),"")</f>
        <v/>
      </c>
      <c r="M89" s="5" t="str">
        <f>IF(Table134_13[[#This Row],[Name]]&lt;&gt;"",Table134_13[[#This Row],[Name]],"")</f>
        <v/>
      </c>
      <c r="N89">
        <f>SUM(Table134_13[[#This Row],[Class]:[Column3]])-Table134_13[[#This Row],[Discard]]</f>
        <v>0</v>
      </c>
      <c r="O89" s="5">
        <f>RANK(Table134_13[[#This Row],[Total2]],Table134_13[Total2])</f>
        <v>10</v>
      </c>
    </row>
    <row r="90" spans="10:15">
      <c r="J90" s="3">
        <f>IF(COUNT(Table134_13[[#This Row],[Class]:[Column4]])&gt;1,MIN(Table134_13[[#This Row],[Class]:[Column2]]),0)</f>
        <v>0</v>
      </c>
      <c r="K90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90" s="2" t="str">
        <f>IF(Table134_13[[#This Row],[Total]]&lt;&gt;"",RANK(Table134_13[[#This Row],[Total]],Table134_13[Total]),"")</f>
        <v/>
      </c>
      <c r="M90" s="5" t="str">
        <f>IF(Table134_13[[#This Row],[Name]]&lt;&gt;"",Table134_13[[#This Row],[Name]],"")</f>
        <v/>
      </c>
      <c r="N90">
        <f>SUM(Table134_13[[#This Row],[Class]:[Column3]])-Table134_13[[#This Row],[Discard]]</f>
        <v>0</v>
      </c>
      <c r="O90" s="5">
        <f>RANK(Table134_13[[#This Row],[Total2]],Table134_13[Total2])</f>
        <v>10</v>
      </c>
    </row>
    <row r="91" spans="10:15">
      <c r="J91" s="3">
        <f>IF(COUNT(Table134_13[[#This Row],[Class]:[Column4]])&gt;1,MIN(Table134_13[[#This Row],[Class]:[Column2]]),0)</f>
        <v>0</v>
      </c>
      <c r="K91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91" s="2" t="str">
        <f>IF(Table134_13[[#This Row],[Total]]&lt;&gt;"",RANK(Table134_13[[#This Row],[Total]],Table134_13[Total]),"")</f>
        <v/>
      </c>
      <c r="M91" s="5" t="str">
        <f>IF(Table134_13[[#This Row],[Name]]&lt;&gt;"",Table134_13[[#This Row],[Name]],"")</f>
        <v/>
      </c>
      <c r="N91">
        <f>SUM(Table134_13[[#This Row],[Class]:[Column3]])-Table134_13[[#This Row],[Discard]]</f>
        <v>0</v>
      </c>
      <c r="O91" s="5">
        <f>RANK(Table134_13[[#This Row],[Total2]],Table134_13[Total2])</f>
        <v>10</v>
      </c>
    </row>
    <row r="92" spans="10:15">
      <c r="J92" s="3">
        <f>IF(COUNT(Table134_13[[#This Row],[Class]:[Column4]])&gt;1,MIN(Table134_13[[#This Row],[Class]:[Column2]]),0)</f>
        <v>0</v>
      </c>
      <c r="K92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92" s="2" t="str">
        <f>IF(Table134_13[[#This Row],[Total]]&lt;&gt;"",RANK(Table134_13[[#This Row],[Total]],Table134_13[Total]),"")</f>
        <v/>
      </c>
      <c r="M92" s="5" t="str">
        <f>IF(Table134_13[[#This Row],[Name]]&lt;&gt;"",Table134_13[[#This Row],[Name]],"")</f>
        <v/>
      </c>
      <c r="N92">
        <f>SUM(Table134_13[[#This Row],[Class]:[Column3]])-Table134_13[[#This Row],[Discard]]</f>
        <v>0</v>
      </c>
      <c r="O92" s="5">
        <f>RANK(Table134_13[[#This Row],[Total2]],Table134_13[Total2])</f>
        <v>10</v>
      </c>
    </row>
    <row r="93" spans="10:15">
      <c r="J93" s="3">
        <f>IF(COUNT(Table134_13[[#This Row],[Class]:[Column4]])&gt;1,MIN(Table134_13[[#This Row],[Class]:[Column2]]),0)</f>
        <v>0</v>
      </c>
      <c r="K93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93" s="2" t="str">
        <f>IF(Table134_13[[#This Row],[Total]]&lt;&gt;"",RANK(Table134_13[[#This Row],[Total]],Table134_13[Total]),"")</f>
        <v/>
      </c>
      <c r="M93" s="5" t="str">
        <f>IF(Table134_13[[#This Row],[Name]]&lt;&gt;"",Table134_13[[#This Row],[Name]],"")</f>
        <v/>
      </c>
      <c r="N93">
        <f>SUM(Table134_13[[#This Row],[Class]:[Column3]])-Table134_13[[#This Row],[Discard]]</f>
        <v>0</v>
      </c>
      <c r="O93" s="5">
        <f>RANK(Table134_13[[#This Row],[Total2]],Table134_13[Total2])</f>
        <v>10</v>
      </c>
    </row>
    <row r="94" spans="10:15">
      <c r="J94" s="3">
        <f>IF(COUNT(Table134_13[[#This Row],[Class]:[Column4]])&gt;1,MIN(Table134_13[[#This Row],[Class]:[Column2]]),0)</f>
        <v>0</v>
      </c>
      <c r="K94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94" s="2" t="str">
        <f>IF(Table134_13[[#This Row],[Total]]&lt;&gt;"",RANK(Table134_13[[#This Row],[Total]],Table134_13[Total]),"")</f>
        <v/>
      </c>
      <c r="M94" s="5" t="str">
        <f>IF(Table134_13[[#This Row],[Name]]&lt;&gt;"",Table134_13[[#This Row],[Name]],"")</f>
        <v/>
      </c>
      <c r="N94">
        <f>SUM(Table134_13[[#This Row],[Class]:[Column3]])-Table134_13[[#This Row],[Discard]]</f>
        <v>0</v>
      </c>
      <c r="O94" s="5">
        <f>RANK(Table134_13[[#This Row],[Total2]],Table134_13[Total2])</f>
        <v>10</v>
      </c>
    </row>
    <row r="95" spans="10:15">
      <c r="J95" s="3">
        <f>IF(COUNT(Table134_13[[#This Row],[Class]:[Column4]])&gt;1,MIN(Table134_13[[#This Row],[Class]:[Column2]]),0)</f>
        <v>0</v>
      </c>
      <c r="K95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95" s="2" t="str">
        <f>IF(Table134_13[[#This Row],[Total]]&lt;&gt;"",RANK(Table134_13[[#This Row],[Total]],Table134_13[Total]),"")</f>
        <v/>
      </c>
      <c r="M95" s="5" t="str">
        <f>IF(Table134_13[[#This Row],[Name]]&lt;&gt;"",Table134_13[[#This Row],[Name]],"")</f>
        <v/>
      </c>
      <c r="N95">
        <f>SUM(Table134_13[[#This Row],[Class]:[Column3]])-Table134_13[[#This Row],[Discard]]</f>
        <v>0</v>
      </c>
      <c r="O95" s="5">
        <f>RANK(Table134_13[[#This Row],[Total2]],Table134_13[Total2])</f>
        <v>10</v>
      </c>
    </row>
    <row r="96" spans="10:15">
      <c r="J96" s="3">
        <f>IF(COUNT(Table134_13[[#This Row],[Class]:[Column4]])&gt;1,MIN(Table134_13[[#This Row],[Class]:[Column2]]),0)</f>
        <v>0</v>
      </c>
      <c r="K96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96" s="2" t="str">
        <f>IF(Table134_13[[#This Row],[Total]]&lt;&gt;"",RANK(Table134_13[[#This Row],[Total]],Table134_13[Total]),"")</f>
        <v/>
      </c>
      <c r="M96" s="5" t="str">
        <f>IF(Table134_13[[#This Row],[Name]]&lt;&gt;"",Table134_13[[#This Row],[Name]],"")</f>
        <v/>
      </c>
      <c r="N96">
        <f>SUM(Table134_13[[#This Row],[Class]:[Column3]])-Table134_13[[#This Row],[Discard]]</f>
        <v>0</v>
      </c>
      <c r="O96" s="5">
        <f>RANK(Table134_13[[#This Row],[Total2]],Table134_13[Total2])</f>
        <v>10</v>
      </c>
    </row>
    <row r="97" spans="10:15">
      <c r="J97" s="3">
        <f>IF(COUNT(Table134_13[[#This Row],[Class]:[Column4]])&gt;1,MIN(Table134_13[[#This Row],[Class]:[Column2]]),0)</f>
        <v>0</v>
      </c>
      <c r="K97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97" s="2" t="str">
        <f>IF(Table134_13[[#This Row],[Total]]&lt;&gt;"",RANK(Table134_13[[#This Row],[Total]],Table134_13[Total]),"")</f>
        <v/>
      </c>
      <c r="M97" s="5" t="str">
        <f>IF(Table134_13[[#This Row],[Name]]&lt;&gt;"",Table134_13[[#This Row],[Name]],"")</f>
        <v/>
      </c>
      <c r="N97">
        <f>SUM(Table134_13[[#This Row],[Class]:[Column3]])-Table134_13[[#This Row],[Discard]]</f>
        <v>0</v>
      </c>
      <c r="O97" s="5">
        <f>RANK(Table134_13[[#This Row],[Total2]],Table134_13[Total2])</f>
        <v>10</v>
      </c>
    </row>
    <row r="98" spans="10:15">
      <c r="J98" s="3">
        <f>IF(COUNT(Table134_13[[#This Row],[Class]:[Column4]])&gt;1,MIN(Table134_13[[#This Row],[Class]:[Column2]]),0)</f>
        <v>0</v>
      </c>
      <c r="K98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98" s="2" t="str">
        <f>IF(Table134_13[[#This Row],[Total]]&lt;&gt;"",RANK(Table134_13[[#This Row],[Total]],Table134_13[Total]),"")</f>
        <v/>
      </c>
      <c r="M98" s="5" t="str">
        <f>IF(Table134_13[[#This Row],[Name]]&lt;&gt;"",Table134_13[[#This Row],[Name]],"")</f>
        <v/>
      </c>
      <c r="N98">
        <f>SUM(Table134_13[[#This Row],[Class]:[Column3]])-Table134_13[[#This Row],[Discard]]</f>
        <v>0</v>
      </c>
      <c r="O98" s="5">
        <f>RANK(Table134_13[[#This Row],[Total2]],Table134_13[Total2])</f>
        <v>10</v>
      </c>
    </row>
    <row r="99" spans="10:15">
      <c r="J99" s="3">
        <f>IF(COUNT(Table134_13[[#This Row],[Class]:[Column4]])&gt;1,MIN(Table134_13[[#This Row],[Class]:[Column2]]),0)</f>
        <v>0</v>
      </c>
      <c r="K99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99" s="2" t="str">
        <f>IF(Table134_13[[#This Row],[Total]]&lt;&gt;"",RANK(Table134_13[[#This Row],[Total]],Table134_13[Total]),"")</f>
        <v/>
      </c>
      <c r="M99" s="5" t="str">
        <f>IF(Table134_13[[#This Row],[Name]]&lt;&gt;"",Table134_13[[#This Row],[Name]],"")</f>
        <v/>
      </c>
      <c r="N99">
        <f>SUM(Table134_13[[#This Row],[Class]:[Column3]])-Table134_13[[#This Row],[Discard]]</f>
        <v>0</v>
      </c>
      <c r="O99" s="5">
        <f>RANK(Table134_13[[#This Row],[Total2]],Table134_13[Total2])</f>
        <v>10</v>
      </c>
    </row>
    <row r="100" spans="10:15">
      <c r="J100" s="3">
        <f>IF(COUNT(Table134_13[[#This Row],[Class]:[Column4]])&gt;1,MIN(Table134_13[[#This Row],[Class]:[Column2]]),0)</f>
        <v>0</v>
      </c>
      <c r="K100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00" s="2" t="str">
        <f>IF(Table134_13[[#This Row],[Total]]&lt;&gt;"",RANK(Table134_13[[#This Row],[Total]],Table134_13[Total]),"")</f>
        <v/>
      </c>
      <c r="M100" s="5" t="str">
        <f>IF(Table134_13[[#This Row],[Name]]&lt;&gt;"",Table134_13[[#This Row],[Name]],"")</f>
        <v/>
      </c>
      <c r="N100">
        <f>SUM(Table134_13[[#This Row],[Class]:[Column3]])-Table134_13[[#This Row],[Discard]]</f>
        <v>0</v>
      </c>
      <c r="O100" s="5">
        <f>RANK(Table134_13[[#This Row],[Total2]],Table134_13[Total2])</f>
        <v>10</v>
      </c>
    </row>
    <row r="101" spans="10:15">
      <c r="J101" s="3">
        <f>IF(COUNT(Table134_13[[#This Row],[Class]:[Column4]])&gt;1,MIN(Table134_13[[#This Row],[Class]:[Column2]]),0)</f>
        <v>0</v>
      </c>
      <c r="K101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01" s="2" t="str">
        <f>IF(Table134_13[[#This Row],[Total]]&lt;&gt;"",RANK(Table134_13[[#This Row],[Total]],Table134_13[Total]),"")</f>
        <v/>
      </c>
      <c r="M101" s="5" t="str">
        <f>IF(Table134_13[[#This Row],[Name]]&lt;&gt;"",Table134_13[[#This Row],[Name]],"")</f>
        <v/>
      </c>
      <c r="N101">
        <f>SUM(Table134_13[[#This Row],[Class]:[Column3]])-Table134_13[[#This Row],[Discard]]</f>
        <v>0</v>
      </c>
      <c r="O101" s="5">
        <f>RANK(Table134_13[[#This Row],[Total2]],Table134_13[Total2])</f>
        <v>10</v>
      </c>
    </row>
    <row r="102" spans="10:15">
      <c r="J102" s="3">
        <f>IF(COUNT(Table134_13[[#This Row],[Class]:[Column4]])&gt;1,MIN(Table134_13[[#This Row],[Class]:[Column2]]),0)</f>
        <v>0</v>
      </c>
      <c r="K102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02" s="2" t="str">
        <f>IF(Table134_13[[#This Row],[Total]]&lt;&gt;"",RANK(Table134_13[[#This Row],[Total]],Table134_13[Total]),"")</f>
        <v/>
      </c>
      <c r="M102" s="5" t="str">
        <f>IF(Table134_13[[#This Row],[Name]]&lt;&gt;"",Table134_13[[#This Row],[Name]],"")</f>
        <v/>
      </c>
      <c r="N102">
        <f>SUM(Table134_13[[#This Row],[Class]:[Column3]])-Table134_13[[#This Row],[Discard]]</f>
        <v>0</v>
      </c>
      <c r="O102" s="5">
        <f>RANK(Table134_13[[#This Row],[Total2]],Table134_13[Total2])</f>
        <v>10</v>
      </c>
    </row>
    <row r="103" spans="10:15">
      <c r="J103" s="3">
        <f>IF(COUNT(Table134_13[[#This Row],[Class]:[Column4]])&gt;1,MIN(Table134_13[[#This Row],[Class]:[Column2]]),0)</f>
        <v>0</v>
      </c>
      <c r="K103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03" s="2" t="str">
        <f>IF(Table134_13[[#This Row],[Total]]&lt;&gt;"",RANK(Table134_13[[#This Row],[Total]],Table134_13[Total]),"")</f>
        <v/>
      </c>
      <c r="M103" s="5" t="str">
        <f>IF(Table134_13[[#This Row],[Name]]&lt;&gt;"",Table134_13[[#This Row],[Name]],"")</f>
        <v/>
      </c>
      <c r="N103">
        <f>SUM(Table134_13[[#This Row],[Class]:[Column3]])-Table134_13[[#This Row],[Discard]]</f>
        <v>0</v>
      </c>
      <c r="O103" s="5">
        <f>RANK(Table134_13[[#This Row],[Total2]],Table134_13[Total2])</f>
        <v>10</v>
      </c>
    </row>
    <row r="104" spans="10:15">
      <c r="J104" s="3">
        <f>IF(COUNT(Table134_13[[#This Row],[Class]:[Column4]])&gt;1,MIN(Table134_13[[#This Row],[Class]:[Column2]]),0)</f>
        <v>0</v>
      </c>
      <c r="K104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04" s="2" t="str">
        <f>IF(Table134_13[[#This Row],[Total]]&lt;&gt;"",RANK(Table134_13[[#This Row],[Total]],Table134_13[Total]),"")</f>
        <v/>
      </c>
      <c r="M104" s="5" t="str">
        <f>IF(Table134_13[[#This Row],[Name]]&lt;&gt;"",Table134_13[[#This Row],[Name]],"")</f>
        <v/>
      </c>
      <c r="N104">
        <f>SUM(Table134_13[[#This Row],[Class]:[Column3]])-Table134_13[[#This Row],[Discard]]</f>
        <v>0</v>
      </c>
      <c r="O104" s="5">
        <f>RANK(Table134_13[[#This Row],[Total2]],Table134_13[Total2])</f>
        <v>10</v>
      </c>
    </row>
    <row r="105" spans="10:15">
      <c r="J105" s="3">
        <f>IF(COUNT(Table134_13[[#This Row],[Class]:[Column4]])&gt;1,MIN(Table134_13[[#This Row],[Class]:[Column2]]),0)</f>
        <v>0</v>
      </c>
      <c r="K105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05" s="2" t="str">
        <f>IF(Table134_13[[#This Row],[Total]]&lt;&gt;"",RANK(Table134_13[[#This Row],[Total]],Table134_13[Total]),"")</f>
        <v/>
      </c>
      <c r="M105" s="5" t="str">
        <f>IF(Table134_13[[#This Row],[Name]]&lt;&gt;"",Table134_13[[#This Row],[Name]],"")</f>
        <v/>
      </c>
      <c r="N105">
        <f>SUM(Table134_13[[#This Row],[Class]:[Column3]])-Table134_13[[#This Row],[Discard]]</f>
        <v>0</v>
      </c>
      <c r="O105" s="5">
        <f>RANK(Table134_13[[#This Row],[Total2]],Table134_13[Total2])</f>
        <v>10</v>
      </c>
    </row>
    <row r="106" spans="10:15">
      <c r="J106" s="3">
        <f>IF(COUNT(Table134_13[[#This Row],[Class]:[Column4]])&gt;1,MIN(Table134_13[[#This Row],[Class]:[Column2]]),0)</f>
        <v>0</v>
      </c>
      <c r="K106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06" s="2" t="str">
        <f>IF(Table134_13[[#This Row],[Total]]&lt;&gt;"",RANK(Table134_13[[#This Row],[Total]],Table134_13[Total]),"")</f>
        <v/>
      </c>
      <c r="M106" s="5" t="str">
        <f>IF(Table134_13[[#This Row],[Name]]&lt;&gt;"",Table134_13[[#This Row],[Name]],"")</f>
        <v/>
      </c>
      <c r="N106">
        <f>SUM(Table134_13[[#This Row],[Class]:[Column3]])-Table134_13[[#This Row],[Discard]]</f>
        <v>0</v>
      </c>
      <c r="O106" s="5">
        <f>RANK(Table134_13[[#This Row],[Total2]],Table134_13[Total2])</f>
        <v>10</v>
      </c>
    </row>
    <row r="107" spans="10:15">
      <c r="J107" s="3">
        <f>IF(COUNT(Table134_13[[#This Row],[Class]:[Column4]])&gt;1,MIN(Table134_13[[#This Row],[Class]:[Column2]]),0)</f>
        <v>0</v>
      </c>
      <c r="K107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07" s="2" t="str">
        <f>IF(Table134_13[[#This Row],[Total]]&lt;&gt;"",RANK(Table134_13[[#This Row],[Total]],Table134_13[Total]),"")</f>
        <v/>
      </c>
      <c r="M107" s="5" t="str">
        <f>IF(Table134_13[[#This Row],[Name]]&lt;&gt;"",Table134_13[[#This Row],[Name]],"")</f>
        <v/>
      </c>
      <c r="N107">
        <f>SUM(Table134_13[[#This Row],[Class]:[Column3]])-Table134_13[[#This Row],[Discard]]</f>
        <v>0</v>
      </c>
      <c r="O107" s="5">
        <f>RANK(Table134_13[[#This Row],[Total2]],Table134_13[Total2])</f>
        <v>10</v>
      </c>
    </row>
    <row r="108" spans="10:15">
      <c r="J108" s="3">
        <f>IF(COUNT(Table134_13[[#This Row],[Class]:[Column4]])&gt;1,MIN(Table134_13[[#This Row],[Class]:[Column2]]),0)</f>
        <v>0</v>
      </c>
      <c r="K108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08" s="2" t="str">
        <f>IF(Table134_13[[#This Row],[Total]]&lt;&gt;"",RANK(Table134_13[[#This Row],[Total]],Table134_13[Total]),"")</f>
        <v/>
      </c>
      <c r="M108" s="5" t="str">
        <f>IF(Table134_13[[#This Row],[Name]]&lt;&gt;"",Table134_13[[#This Row],[Name]],"")</f>
        <v/>
      </c>
      <c r="N108">
        <f>SUM(Table134_13[[#This Row],[Class]:[Column3]])-Table134_13[[#This Row],[Discard]]</f>
        <v>0</v>
      </c>
      <c r="O108" s="5">
        <f>RANK(Table134_13[[#This Row],[Total2]],Table134_13[Total2])</f>
        <v>10</v>
      </c>
    </row>
    <row r="109" spans="10:15">
      <c r="J109" s="3">
        <f>IF(COUNT(Table134_13[[#This Row],[Class]:[Column4]])&gt;1,MIN(Table134_13[[#This Row],[Class]:[Column2]]),0)</f>
        <v>0</v>
      </c>
      <c r="K109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09" s="2" t="str">
        <f>IF(Table134_13[[#This Row],[Total]]&lt;&gt;"",RANK(Table134_13[[#This Row],[Total]],Table134_13[Total]),"")</f>
        <v/>
      </c>
      <c r="M109" s="5" t="str">
        <f>IF(Table134_13[[#This Row],[Name]]&lt;&gt;"",Table134_13[[#This Row],[Name]],"")</f>
        <v/>
      </c>
      <c r="N109">
        <f>SUM(Table134_13[[#This Row],[Class]:[Column3]])-Table134_13[[#This Row],[Discard]]</f>
        <v>0</v>
      </c>
      <c r="O109" s="5">
        <f>RANK(Table134_13[[#This Row],[Total2]],Table134_13[Total2])</f>
        <v>10</v>
      </c>
    </row>
    <row r="110" spans="10:15">
      <c r="J110" s="3">
        <f>IF(COUNT(Table134_13[[#This Row],[Class]:[Column4]])&gt;1,MIN(Table134_13[[#This Row],[Class]:[Column2]]),0)</f>
        <v>0</v>
      </c>
      <c r="K110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10" s="2" t="str">
        <f>IF(Table134_13[[#This Row],[Total]]&lt;&gt;"",RANK(Table134_13[[#This Row],[Total]],Table134_13[Total]),"")</f>
        <v/>
      </c>
      <c r="M110" s="5" t="str">
        <f>IF(Table134_13[[#This Row],[Name]]&lt;&gt;"",Table134_13[[#This Row],[Name]],"")</f>
        <v/>
      </c>
      <c r="N110">
        <f>SUM(Table134_13[[#This Row],[Class]:[Column3]])-Table134_13[[#This Row],[Discard]]</f>
        <v>0</v>
      </c>
      <c r="O110" s="5">
        <f>RANK(Table134_13[[#This Row],[Total2]],Table134_13[Total2])</f>
        <v>10</v>
      </c>
    </row>
    <row r="111" spans="10:15">
      <c r="J111" s="3">
        <f>IF(COUNT(Table134_13[[#This Row],[Class]:[Column4]])&gt;1,MIN(Table134_13[[#This Row],[Class]:[Column2]]),0)</f>
        <v>0</v>
      </c>
      <c r="K111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11" s="2" t="str">
        <f>IF(Table134_13[[#This Row],[Total]]&lt;&gt;"",RANK(Table134_13[[#This Row],[Total]],Table134_13[Total]),"")</f>
        <v/>
      </c>
      <c r="M111" s="5" t="str">
        <f>IF(Table134_13[[#This Row],[Name]]&lt;&gt;"",Table134_13[[#This Row],[Name]],"")</f>
        <v/>
      </c>
      <c r="N111">
        <f>SUM(Table134_13[[#This Row],[Class]:[Column3]])-Table134_13[[#This Row],[Discard]]</f>
        <v>0</v>
      </c>
      <c r="O111" s="5">
        <f>RANK(Table134_13[[#This Row],[Total2]],Table134_13[Total2])</f>
        <v>10</v>
      </c>
    </row>
    <row r="112" spans="10:15">
      <c r="J112" s="3">
        <f>IF(COUNT(Table134_13[[#This Row],[Class]:[Column4]])&gt;1,MIN(Table134_13[[#This Row],[Class]:[Column2]]),0)</f>
        <v>0</v>
      </c>
      <c r="K112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12" s="2" t="str">
        <f>IF(Table134_13[[#This Row],[Total]]&lt;&gt;"",RANK(Table134_13[[#This Row],[Total]],Table134_13[Total]),"")</f>
        <v/>
      </c>
      <c r="M112" s="5" t="str">
        <f>IF(Table134_13[[#This Row],[Name]]&lt;&gt;"",Table134_13[[#This Row],[Name]],"")</f>
        <v/>
      </c>
      <c r="N112">
        <f>SUM(Table134_13[[#This Row],[Class]:[Column3]])-Table134_13[[#This Row],[Discard]]</f>
        <v>0</v>
      </c>
      <c r="O112" s="5">
        <f>RANK(Table134_13[[#This Row],[Total2]],Table134_13[Total2])</f>
        <v>10</v>
      </c>
    </row>
    <row r="113" spans="10:15">
      <c r="J113" s="3">
        <f>IF(COUNT(Table134_13[[#This Row],[Class]:[Column4]])&gt;1,MIN(Table134_13[[#This Row],[Class]:[Column2]]),0)</f>
        <v>0</v>
      </c>
      <c r="K113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13" s="2" t="str">
        <f>IF(Table134_13[[#This Row],[Total]]&lt;&gt;"",RANK(Table134_13[[#This Row],[Total]],Table134_13[Total]),"")</f>
        <v/>
      </c>
      <c r="M113" s="5" t="str">
        <f>IF(Table134_13[[#This Row],[Name]]&lt;&gt;"",Table134_13[[#This Row],[Name]],"")</f>
        <v/>
      </c>
      <c r="N113">
        <f>SUM(Table134_13[[#This Row],[Class]:[Column3]])-Table134_13[[#This Row],[Discard]]</f>
        <v>0</v>
      </c>
      <c r="O113" s="5">
        <f>RANK(Table134_13[[#This Row],[Total2]],Table134_13[Total2])</f>
        <v>10</v>
      </c>
    </row>
    <row r="114" spans="10:15">
      <c r="J114" s="3">
        <f>IF(COUNT(Table134_13[[#This Row],[Class]:[Column4]])&gt;1,MIN(Table134_13[[#This Row],[Class]:[Column2]]),0)</f>
        <v>0</v>
      </c>
      <c r="K114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14" s="2" t="str">
        <f>IF(Table134_13[[#This Row],[Total]]&lt;&gt;"",RANK(Table134_13[[#This Row],[Total]],Table134_13[Total]),"")</f>
        <v/>
      </c>
      <c r="M114" s="5" t="str">
        <f>IF(Table134_13[[#This Row],[Name]]&lt;&gt;"",Table134_13[[#This Row],[Name]],"")</f>
        <v/>
      </c>
      <c r="N114">
        <f>SUM(Table134_13[[#This Row],[Class]:[Column3]])-Table134_13[[#This Row],[Discard]]</f>
        <v>0</v>
      </c>
      <c r="O114" s="5">
        <f>RANK(Table134_13[[#This Row],[Total2]],Table134_13[Total2])</f>
        <v>10</v>
      </c>
    </row>
    <row r="115" spans="10:15">
      <c r="J115" s="3">
        <f>IF(COUNT(Table134_13[[#This Row],[Class]:[Column4]])&gt;1,MIN(Table134_13[[#This Row],[Class]:[Column2]]),0)</f>
        <v>0</v>
      </c>
      <c r="K115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15" s="2" t="str">
        <f>IF(Table134_13[[#This Row],[Total]]&lt;&gt;"",RANK(Table134_13[[#This Row],[Total]],Table134_13[Total]),"")</f>
        <v/>
      </c>
      <c r="M115" s="5" t="str">
        <f>IF(Table134_13[[#This Row],[Name]]&lt;&gt;"",Table134_13[[#This Row],[Name]],"")</f>
        <v/>
      </c>
      <c r="N115">
        <f>SUM(Table134_13[[#This Row],[Class]:[Column3]])-Table134_13[[#This Row],[Discard]]</f>
        <v>0</v>
      </c>
      <c r="O115" s="5">
        <f>RANK(Table134_13[[#This Row],[Total2]],Table134_13[Total2])</f>
        <v>10</v>
      </c>
    </row>
    <row r="116" spans="10:15">
      <c r="J116" s="3">
        <f>IF(COUNT(Table134_13[[#This Row],[Class]:[Column4]])&gt;1,MIN(Table134_13[[#This Row],[Class]:[Column2]]),0)</f>
        <v>0</v>
      </c>
      <c r="K116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16" s="2" t="str">
        <f>IF(Table134_13[[#This Row],[Total]]&lt;&gt;"",RANK(Table134_13[[#This Row],[Total]],Table134_13[Total]),"")</f>
        <v/>
      </c>
      <c r="M116" s="5" t="str">
        <f>IF(Table134_13[[#This Row],[Name]]&lt;&gt;"",Table134_13[[#This Row],[Name]],"")</f>
        <v/>
      </c>
      <c r="N116">
        <f>SUM(Table134_13[[#This Row],[Class]:[Column3]])-Table134_13[[#This Row],[Discard]]</f>
        <v>0</v>
      </c>
      <c r="O116" s="5">
        <f>RANK(Table134_13[[#This Row],[Total2]],Table134_13[Total2])</f>
        <v>10</v>
      </c>
    </row>
    <row r="117" spans="10:15">
      <c r="J117" s="3">
        <f>IF(COUNT(Table134_13[[#This Row],[Class]:[Column4]])&gt;1,MIN(Table134_13[[#This Row],[Class]:[Column2]]),0)</f>
        <v>0</v>
      </c>
      <c r="K117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17" s="2" t="str">
        <f>IF(Table134_13[[#This Row],[Total]]&lt;&gt;"",RANK(Table134_13[[#This Row],[Total]],Table134_13[Total]),"")</f>
        <v/>
      </c>
      <c r="M117" s="5" t="str">
        <f>IF(Table134_13[[#This Row],[Name]]&lt;&gt;"",Table134_13[[#This Row],[Name]],"")</f>
        <v/>
      </c>
      <c r="N117">
        <f>SUM(Table134_13[[#This Row],[Class]:[Column3]])-Table134_13[[#This Row],[Discard]]</f>
        <v>0</v>
      </c>
      <c r="O117" s="5">
        <f>RANK(Table134_13[[#This Row],[Total2]],Table134_13[Total2])</f>
        <v>10</v>
      </c>
    </row>
    <row r="118" spans="10:15">
      <c r="J118" s="3">
        <f>IF(COUNT(Table134_13[[#This Row],[Class]:[Column4]])&gt;1,MIN(Table134_13[[#This Row],[Class]:[Column2]]),0)</f>
        <v>0</v>
      </c>
      <c r="K118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18" s="2" t="str">
        <f>IF(Table134_13[[#This Row],[Total]]&lt;&gt;"",RANK(Table134_13[[#This Row],[Total]],Table134_13[Total]),"")</f>
        <v/>
      </c>
      <c r="M118" s="5" t="str">
        <f>IF(Table134_13[[#This Row],[Name]]&lt;&gt;"",Table134_13[[#This Row],[Name]],"")</f>
        <v/>
      </c>
      <c r="N118">
        <f>SUM(Table134_13[[#This Row],[Class]:[Column3]])-Table134_13[[#This Row],[Discard]]</f>
        <v>0</v>
      </c>
      <c r="O118" s="5">
        <f>RANK(Table134_13[[#This Row],[Total2]],Table134_13[Total2])</f>
        <v>10</v>
      </c>
    </row>
    <row r="119" spans="10:15">
      <c r="J119" s="3">
        <f>IF(COUNT(Table134_13[[#This Row],[Class]:[Column4]])&gt;1,MIN(Table134_13[[#This Row],[Class]:[Column2]]),0)</f>
        <v>0</v>
      </c>
      <c r="K119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19" s="2" t="str">
        <f>IF(Table134_13[[#This Row],[Total]]&lt;&gt;"",RANK(Table134_13[[#This Row],[Total]],Table134_13[Total]),"")</f>
        <v/>
      </c>
      <c r="M119" s="5" t="str">
        <f>IF(Table134_13[[#This Row],[Name]]&lt;&gt;"",Table134_13[[#This Row],[Name]],"")</f>
        <v/>
      </c>
      <c r="N119">
        <f>SUM(Table134_13[[#This Row],[Class]:[Column3]])-Table134_13[[#This Row],[Discard]]</f>
        <v>0</v>
      </c>
      <c r="O119" s="5">
        <f>RANK(Table134_13[[#This Row],[Total2]],Table134_13[Total2])</f>
        <v>10</v>
      </c>
    </row>
    <row r="120" spans="10:15">
      <c r="J120" s="3">
        <f>IF(COUNT(Table134_13[[#This Row],[Class]:[Column4]])&gt;1,MIN(Table134_13[[#This Row],[Class]:[Column2]]),0)</f>
        <v>0</v>
      </c>
      <c r="K120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20" s="2" t="str">
        <f>IF(Table134_13[[#This Row],[Total]]&lt;&gt;"",RANK(Table134_13[[#This Row],[Total]],Table134_13[Total]),"")</f>
        <v/>
      </c>
      <c r="M120" s="5" t="str">
        <f>IF(Table134_13[[#This Row],[Name]]&lt;&gt;"",Table134_13[[#This Row],[Name]],"")</f>
        <v/>
      </c>
      <c r="N120">
        <f>SUM(Table134_13[[#This Row],[Class]:[Column3]])-Table134_13[[#This Row],[Discard]]</f>
        <v>0</v>
      </c>
      <c r="O120" s="5">
        <f>RANK(Table134_13[[#This Row],[Total2]],Table134_13[Total2])</f>
        <v>10</v>
      </c>
    </row>
    <row r="121" spans="10:15">
      <c r="J121" s="3">
        <f>IF(COUNT(Table134_13[[#This Row],[Class]:[Column4]])&gt;1,MIN(Table134_13[[#This Row],[Class]:[Column2]]),0)</f>
        <v>0</v>
      </c>
      <c r="K121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21" s="2" t="str">
        <f>IF(Table134_13[[#This Row],[Total]]&lt;&gt;"",RANK(Table134_13[[#This Row],[Total]],Table134_13[Total]),"")</f>
        <v/>
      </c>
      <c r="M121" s="5" t="str">
        <f>IF(Table134_13[[#This Row],[Name]]&lt;&gt;"",Table134_13[[#This Row],[Name]],"")</f>
        <v/>
      </c>
      <c r="N121">
        <f>SUM(Table134_13[[#This Row],[Class]:[Column3]])-Table134_13[[#This Row],[Discard]]</f>
        <v>0</v>
      </c>
      <c r="O121" s="5">
        <f>RANK(Table134_13[[#This Row],[Total2]],Table134_13[Total2])</f>
        <v>10</v>
      </c>
    </row>
    <row r="122" spans="10:15">
      <c r="J122" s="3">
        <f>IF(COUNT(Table134_13[[#This Row],[Class]:[Column4]])&gt;1,MIN(Table134_13[[#This Row],[Class]:[Column2]]),0)</f>
        <v>0</v>
      </c>
      <c r="K122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22" s="2" t="str">
        <f>IF(Table134_13[[#This Row],[Total]]&lt;&gt;"",RANK(Table134_13[[#This Row],[Total]],Table134_13[Total]),"")</f>
        <v/>
      </c>
      <c r="M122" s="5" t="str">
        <f>IF(Table134_13[[#This Row],[Name]]&lt;&gt;"",Table134_13[[#This Row],[Name]],"")</f>
        <v/>
      </c>
      <c r="N122">
        <f>SUM(Table134_13[[#This Row],[Class]:[Column3]])-Table134_13[[#This Row],[Discard]]</f>
        <v>0</v>
      </c>
      <c r="O122" s="5">
        <f>RANK(Table134_13[[#This Row],[Total2]],Table134_13[Total2])</f>
        <v>10</v>
      </c>
    </row>
    <row r="123" spans="10:15">
      <c r="J123" s="3">
        <f>IF(COUNT(Table134_13[[#This Row],[Class]:[Column4]])&gt;1,MIN(Table134_13[[#This Row],[Class]:[Column2]]),0)</f>
        <v>0</v>
      </c>
      <c r="K123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23" s="2" t="str">
        <f>IF(Table134_13[[#This Row],[Total]]&lt;&gt;"",RANK(Table134_13[[#This Row],[Total]],Table134_13[Total]),"")</f>
        <v/>
      </c>
      <c r="M123" s="5" t="str">
        <f>IF(Table134_13[[#This Row],[Name]]&lt;&gt;"",Table134_13[[#This Row],[Name]],"")</f>
        <v/>
      </c>
      <c r="N123">
        <f>SUM(Table134_13[[#This Row],[Class]:[Column3]])-Table134_13[[#This Row],[Discard]]</f>
        <v>0</v>
      </c>
      <c r="O123" s="5">
        <f>RANK(Table134_13[[#This Row],[Total2]],Table134_13[Total2])</f>
        <v>10</v>
      </c>
    </row>
    <row r="124" spans="10:15">
      <c r="J124" s="3">
        <f>IF(COUNT(Table134_13[[#This Row],[Class]:[Column4]])&gt;1,MIN(Table134_13[[#This Row],[Class]:[Column2]]),0)</f>
        <v>0</v>
      </c>
      <c r="K124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24" s="2" t="str">
        <f>IF(Table134_13[[#This Row],[Total]]&lt;&gt;"",RANK(Table134_13[[#This Row],[Total]],Table134_13[Total]),"")</f>
        <v/>
      </c>
      <c r="M124" s="5" t="str">
        <f>IF(Table134_13[[#This Row],[Name]]&lt;&gt;"",Table134_13[[#This Row],[Name]],"")</f>
        <v/>
      </c>
      <c r="N124">
        <f>SUM(Table134_13[[#This Row],[Class]:[Column3]])-Table134_13[[#This Row],[Discard]]</f>
        <v>0</v>
      </c>
      <c r="O124" s="5">
        <f>RANK(Table134_13[[#This Row],[Total2]],Table134_13[Total2])</f>
        <v>10</v>
      </c>
    </row>
    <row r="125" spans="10:15">
      <c r="J125" s="3">
        <f>IF(COUNT(Table134_13[[#This Row],[Class]:[Column4]])&gt;1,MIN(Table134_13[[#This Row],[Class]:[Column2]]),0)</f>
        <v>0</v>
      </c>
      <c r="K125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25" s="2" t="str">
        <f>IF(Table134_13[[#This Row],[Total]]&lt;&gt;"",RANK(Table134_13[[#This Row],[Total]],Table134_13[Total]),"")</f>
        <v/>
      </c>
      <c r="M125" s="5" t="str">
        <f>IF(Table134_13[[#This Row],[Name]]&lt;&gt;"",Table134_13[[#This Row],[Name]],"")</f>
        <v/>
      </c>
      <c r="N125">
        <f>SUM(Table134_13[[#This Row],[Class]:[Column3]])-Table134_13[[#This Row],[Discard]]</f>
        <v>0</v>
      </c>
      <c r="O125" s="5">
        <f>RANK(Table134_13[[#This Row],[Total2]],Table134_13[Total2])</f>
        <v>10</v>
      </c>
    </row>
    <row r="126" spans="10:15">
      <c r="J126" s="3">
        <f>IF(COUNT(Table134_13[[#This Row],[Class]:[Column4]])&gt;1,MIN(Table134_13[[#This Row],[Class]:[Column2]]),0)</f>
        <v>0</v>
      </c>
      <c r="K126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26" s="2" t="str">
        <f>IF(Table134_13[[#This Row],[Total]]&lt;&gt;"",RANK(Table134_13[[#This Row],[Total]],Table134_13[Total]),"")</f>
        <v/>
      </c>
      <c r="M126" s="5" t="str">
        <f>IF(Table134_13[[#This Row],[Name]]&lt;&gt;"",Table134_13[[#This Row],[Name]],"")</f>
        <v/>
      </c>
      <c r="N126">
        <f>SUM(Table134_13[[#This Row],[Class]:[Column3]])-Table134_13[[#This Row],[Discard]]</f>
        <v>0</v>
      </c>
      <c r="O126" s="5">
        <f>RANK(Table134_13[[#This Row],[Total2]],Table134_13[Total2])</f>
        <v>10</v>
      </c>
    </row>
    <row r="127" spans="10:15">
      <c r="J127" s="3">
        <f>IF(COUNT(Table134_13[[#This Row],[Class]:[Column4]])&gt;1,MIN(Table134_13[[#This Row],[Class]:[Column2]]),0)</f>
        <v>0</v>
      </c>
      <c r="K127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27" s="2" t="str">
        <f>IF(Table134_13[[#This Row],[Total]]&lt;&gt;"",RANK(Table134_13[[#This Row],[Total]],Table134_13[Total]),"")</f>
        <v/>
      </c>
      <c r="M127" s="5" t="str">
        <f>IF(Table134_13[[#This Row],[Name]]&lt;&gt;"",Table134_13[[#This Row],[Name]],"")</f>
        <v/>
      </c>
      <c r="N127">
        <f>SUM(Table134_13[[#This Row],[Class]:[Column3]])-Table134_13[[#This Row],[Discard]]</f>
        <v>0</v>
      </c>
      <c r="O127" s="5">
        <f>RANK(Table134_13[[#This Row],[Total2]],Table134_13[Total2])</f>
        <v>10</v>
      </c>
    </row>
    <row r="128" spans="10:15">
      <c r="J128" s="3">
        <f>IF(COUNT(Table134_13[[#This Row],[Class]:[Column4]])&gt;1,MIN(Table134_13[[#This Row],[Class]:[Column2]]),0)</f>
        <v>0</v>
      </c>
      <c r="K128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28" s="2" t="str">
        <f>IF(Table134_13[[#This Row],[Total]]&lt;&gt;"",RANK(Table134_13[[#This Row],[Total]],Table134_13[Total]),"")</f>
        <v/>
      </c>
      <c r="M128" s="5" t="str">
        <f>IF(Table134_13[[#This Row],[Name]]&lt;&gt;"",Table134_13[[#This Row],[Name]],"")</f>
        <v/>
      </c>
      <c r="N128">
        <f>SUM(Table134_13[[#This Row],[Class]:[Column3]])-Table134_13[[#This Row],[Discard]]</f>
        <v>0</v>
      </c>
      <c r="O128" s="5">
        <f>RANK(Table134_13[[#This Row],[Total2]],Table134_13[Total2])</f>
        <v>10</v>
      </c>
    </row>
    <row r="129" spans="10:15">
      <c r="J129" s="3">
        <f>IF(COUNT(Table134_13[[#This Row],[Class]:[Column4]])&gt;1,MIN(Table134_13[[#This Row],[Class]:[Column2]]),0)</f>
        <v>0</v>
      </c>
      <c r="K129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29" s="2" t="str">
        <f>IF(Table134_13[[#This Row],[Total]]&lt;&gt;"",RANK(Table134_13[[#This Row],[Total]],Table134_13[Total]),"")</f>
        <v/>
      </c>
      <c r="M129" s="5" t="str">
        <f>IF(Table134_13[[#This Row],[Name]]&lt;&gt;"",Table134_13[[#This Row],[Name]],"")</f>
        <v/>
      </c>
      <c r="N129">
        <f>SUM(Table134_13[[#This Row],[Class]:[Column3]])-Table134_13[[#This Row],[Discard]]</f>
        <v>0</v>
      </c>
      <c r="O129" s="5">
        <f>RANK(Table134_13[[#This Row],[Total2]],Table134_13[Total2])</f>
        <v>10</v>
      </c>
    </row>
    <row r="130" spans="10:15">
      <c r="J130" s="3">
        <f>IF(COUNT(Table134_13[[#This Row],[Class]:[Column4]])&gt;1,MIN(Table134_13[[#This Row],[Class]:[Column2]]),0)</f>
        <v>0</v>
      </c>
      <c r="K130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30" s="2" t="str">
        <f>IF(Table134_13[[#This Row],[Total]]&lt;&gt;"",RANK(Table134_13[[#This Row],[Total]],Table134_13[Total]),"")</f>
        <v/>
      </c>
      <c r="M130" s="5" t="str">
        <f>IF(Table134_13[[#This Row],[Name]]&lt;&gt;"",Table134_13[[#This Row],[Name]],"")</f>
        <v/>
      </c>
      <c r="N130">
        <f>SUM(Table134_13[[#This Row],[Class]:[Column3]])-Table134_13[[#This Row],[Discard]]</f>
        <v>0</v>
      </c>
      <c r="O130" s="5">
        <f>RANK(Table134_13[[#This Row],[Total2]],Table134_13[Total2])</f>
        <v>10</v>
      </c>
    </row>
    <row r="131" spans="10:15">
      <c r="J131" s="3">
        <f>IF(COUNT(Table134_13[[#This Row],[Class]:[Column4]])&gt;1,MIN(Table134_13[[#This Row],[Class]:[Column2]]),0)</f>
        <v>0</v>
      </c>
      <c r="K131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31" s="2" t="str">
        <f>IF(Table134_13[[#This Row],[Total]]&lt;&gt;"",RANK(Table134_13[[#This Row],[Total]],Table134_13[Total]),"")</f>
        <v/>
      </c>
      <c r="M131" s="5" t="str">
        <f>IF(Table134_13[[#This Row],[Name]]&lt;&gt;"",Table134_13[[#This Row],[Name]],"")</f>
        <v/>
      </c>
      <c r="N131">
        <f>SUM(Table134_13[[#This Row],[Class]:[Column3]])-Table134_13[[#This Row],[Discard]]</f>
        <v>0</v>
      </c>
      <c r="O131" s="5">
        <f>RANK(Table134_13[[#This Row],[Total2]],Table134_13[Total2])</f>
        <v>10</v>
      </c>
    </row>
    <row r="132" spans="10:15">
      <c r="J132" s="3">
        <f>IF(COUNT(Table134_13[[#This Row],[Class]:[Column4]])&gt;1,MIN(Table134_13[[#This Row],[Class]:[Column2]]),0)</f>
        <v>0</v>
      </c>
      <c r="K132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32" s="2" t="str">
        <f>IF(Table134_13[[#This Row],[Total]]&lt;&gt;"",RANK(Table134_13[[#This Row],[Total]],Table134_13[Total]),"")</f>
        <v/>
      </c>
      <c r="M132" s="5" t="str">
        <f>IF(Table134_13[[#This Row],[Name]]&lt;&gt;"",Table134_13[[#This Row],[Name]],"")</f>
        <v/>
      </c>
      <c r="N132">
        <f>SUM(Table134_13[[#This Row],[Class]:[Column3]])-Table134_13[[#This Row],[Discard]]</f>
        <v>0</v>
      </c>
      <c r="O132" s="5">
        <f>RANK(Table134_13[[#This Row],[Total2]],Table134_13[Total2])</f>
        <v>10</v>
      </c>
    </row>
    <row r="133" spans="10:15">
      <c r="J133" s="3">
        <f>IF(COUNT(Table134_13[[#This Row],[Class]:[Column4]])&gt;1,MIN(Table134_13[[#This Row],[Class]:[Column2]]),0)</f>
        <v>0</v>
      </c>
      <c r="K133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33" s="2" t="str">
        <f>IF(Table134_13[[#This Row],[Total]]&lt;&gt;"",RANK(Table134_13[[#This Row],[Total]],Table134_13[Total]),"")</f>
        <v/>
      </c>
      <c r="M133" s="5" t="str">
        <f>IF(Table134_13[[#This Row],[Name]]&lt;&gt;"",Table134_13[[#This Row],[Name]],"")</f>
        <v/>
      </c>
      <c r="N133">
        <f>SUM(Table134_13[[#This Row],[Class]:[Column3]])-Table134_13[[#This Row],[Discard]]</f>
        <v>0</v>
      </c>
      <c r="O133" s="5">
        <f>RANK(Table134_13[[#This Row],[Total2]],Table134_13[Total2])</f>
        <v>10</v>
      </c>
    </row>
    <row r="134" spans="10:15">
      <c r="J134" s="3">
        <f>IF(COUNT(Table134_13[[#This Row],[Class]:[Column4]])&gt;1,MIN(Table134_13[[#This Row],[Class]:[Column2]]),0)</f>
        <v>0</v>
      </c>
      <c r="K134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34" s="2" t="str">
        <f>IF(Table134_13[[#This Row],[Total]]&lt;&gt;"",RANK(Table134_13[[#This Row],[Total]],Table134_13[Total]),"")</f>
        <v/>
      </c>
      <c r="M134" s="5" t="str">
        <f>IF(Table134_13[[#This Row],[Name]]&lt;&gt;"",Table134_13[[#This Row],[Name]],"")</f>
        <v/>
      </c>
      <c r="N134">
        <f>SUM(Table134_13[[#This Row],[Class]:[Column3]])-Table134_13[[#This Row],[Discard]]</f>
        <v>0</v>
      </c>
      <c r="O134" s="5">
        <f>RANK(Table134_13[[#This Row],[Total2]],Table134_13[Total2])</f>
        <v>10</v>
      </c>
    </row>
    <row r="135" spans="10:15">
      <c r="J135" s="3">
        <f>IF(COUNT(Table134_13[[#This Row],[Class]:[Column4]])&gt;1,MIN(Table134_13[[#This Row],[Class]:[Column2]]),0)</f>
        <v>0</v>
      </c>
      <c r="K135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35" s="2" t="str">
        <f>IF(Table134_13[[#This Row],[Total]]&lt;&gt;"",RANK(Table134_13[[#This Row],[Total]],Table134_13[Total]),"")</f>
        <v/>
      </c>
      <c r="M135" s="5" t="str">
        <f>IF(Table134_13[[#This Row],[Name]]&lt;&gt;"",Table134_13[[#This Row],[Name]],"")</f>
        <v/>
      </c>
      <c r="N135">
        <f>SUM(Table134_13[[#This Row],[Class]:[Column3]])-Table134_13[[#This Row],[Discard]]</f>
        <v>0</v>
      </c>
      <c r="O135" s="5">
        <f>RANK(Table134_13[[#This Row],[Total2]],Table134_13[Total2])</f>
        <v>10</v>
      </c>
    </row>
    <row r="136" spans="10:15">
      <c r="J136" s="3">
        <f>IF(COUNT(Table134_13[[#This Row],[Class]:[Column4]])&gt;1,MIN(Table134_13[[#This Row],[Class]:[Column2]]),0)</f>
        <v>0</v>
      </c>
      <c r="K136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36" s="2" t="str">
        <f>IF(Table134_13[[#This Row],[Total]]&lt;&gt;"",RANK(Table134_13[[#This Row],[Total]],Table134_13[Total]),"")</f>
        <v/>
      </c>
      <c r="M136" s="5" t="str">
        <f>IF(Table134_13[[#This Row],[Name]]&lt;&gt;"",Table134_13[[#This Row],[Name]],"")</f>
        <v/>
      </c>
      <c r="N136">
        <f>SUM(Table134_13[[#This Row],[Class]:[Column3]])-Table134_13[[#This Row],[Discard]]</f>
        <v>0</v>
      </c>
      <c r="O136" s="5">
        <f>RANK(Table134_13[[#This Row],[Total2]],Table134_13[Total2])</f>
        <v>10</v>
      </c>
    </row>
    <row r="137" spans="10:15">
      <c r="J137" s="3">
        <f>IF(COUNT(Table134_13[[#This Row],[Class]:[Column4]])&gt;1,MIN(Table134_13[[#This Row],[Class]:[Column2]]),0)</f>
        <v>0</v>
      </c>
      <c r="K137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37" s="2" t="str">
        <f>IF(Table134_13[[#This Row],[Total]]&lt;&gt;"",RANK(Table134_13[[#This Row],[Total]],Table134_13[Total]),"")</f>
        <v/>
      </c>
      <c r="M137" s="5" t="str">
        <f>IF(Table134_13[[#This Row],[Name]]&lt;&gt;"",Table134_13[[#This Row],[Name]],"")</f>
        <v/>
      </c>
      <c r="N137">
        <f>SUM(Table134_13[[#This Row],[Class]:[Column3]])-Table134_13[[#This Row],[Discard]]</f>
        <v>0</v>
      </c>
      <c r="O137" s="5">
        <f>RANK(Table134_13[[#This Row],[Total2]],Table134_13[Total2])</f>
        <v>10</v>
      </c>
    </row>
    <row r="138" spans="10:15">
      <c r="J138" s="3">
        <f>IF(COUNT(Table134_13[[#This Row],[Class]:[Column4]])&gt;1,MIN(Table134_13[[#This Row],[Class]:[Column2]]),0)</f>
        <v>0</v>
      </c>
      <c r="K138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38" s="2" t="str">
        <f>IF(Table134_13[[#This Row],[Total]]&lt;&gt;"",RANK(Table134_13[[#This Row],[Total]],Table134_13[Total]),"")</f>
        <v/>
      </c>
      <c r="M138" s="5" t="str">
        <f>IF(Table134_13[[#This Row],[Name]]&lt;&gt;"",Table134_13[[#This Row],[Name]],"")</f>
        <v/>
      </c>
      <c r="N138">
        <f>SUM(Table134_13[[#This Row],[Class]:[Column3]])-Table134_13[[#This Row],[Discard]]</f>
        <v>0</v>
      </c>
      <c r="O138" s="5">
        <f>RANK(Table134_13[[#This Row],[Total2]],Table134_13[Total2])</f>
        <v>10</v>
      </c>
    </row>
    <row r="139" spans="10:15">
      <c r="J139" s="3">
        <f>IF(COUNT(Table134_13[[#This Row],[Class]:[Column4]])&gt;1,MIN(Table134_13[[#This Row],[Class]:[Column2]]),0)</f>
        <v>0</v>
      </c>
      <c r="K139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39" s="2" t="str">
        <f>IF(Table134_13[[#This Row],[Total]]&lt;&gt;"",RANK(Table134_13[[#This Row],[Total]],Table134_13[Total]),"")</f>
        <v/>
      </c>
      <c r="M139" s="5" t="str">
        <f>IF(Table134_13[[#This Row],[Name]]&lt;&gt;"",Table134_13[[#This Row],[Name]],"")</f>
        <v/>
      </c>
      <c r="N139">
        <f>SUM(Table134_13[[#This Row],[Class]:[Column3]])-Table134_13[[#This Row],[Discard]]</f>
        <v>0</v>
      </c>
      <c r="O139" s="5">
        <f>RANK(Table134_13[[#This Row],[Total2]],Table134_13[Total2])</f>
        <v>10</v>
      </c>
    </row>
    <row r="140" spans="10:15">
      <c r="J140" s="3">
        <f>IF(COUNT(Table134_13[[#This Row],[Class]:[Column4]])&gt;1,MIN(Table134_13[[#This Row],[Class]:[Column2]]),0)</f>
        <v>0</v>
      </c>
      <c r="K140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40" s="2" t="str">
        <f>IF(Table134_13[[#This Row],[Total]]&lt;&gt;"",RANK(Table134_13[[#This Row],[Total]],Table134_13[Total]),"")</f>
        <v/>
      </c>
      <c r="M140" s="5" t="str">
        <f>IF(Table134_13[[#This Row],[Name]]&lt;&gt;"",Table134_13[[#This Row],[Name]],"")</f>
        <v/>
      </c>
      <c r="N140">
        <f>SUM(Table134_13[[#This Row],[Class]:[Column3]])-Table134_13[[#This Row],[Discard]]</f>
        <v>0</v>
      </c>
      <c r="O140" s="5">
        <f>RANK(Table134_13[[#This Row],[Total2]],Table134_13[Total2])</f>
        <v>10</v>
      </c>
    </row>
    <row r="141" spans="10:15">
      <c r="J141" s="3">
        <f>IF(COUNT(Table134_13[[#This Row],[Class]:[Column4]])&gt;1,MIN(Table134_13[[#This Row],[Class]:[Column2]]),0)</f>
        <v>0</v>
      </c>
      <c r="K141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41" s="2" t="str">
        <f>IF(Table134_13[[#This Row],[Total]]&lt;&gt;"",RANK(Table134_13[[#This Row],[Total]],Table134_13[Total]),"")</f>
        <v/>
      </c>
      <c r="M141" s="5" t="str">
        <f>IF(Table134_13[[#This Row],[Name]]&lt;&gt;"",Table134_13[[#This Row],[Name]],"")</f>
        <v/>
      </c>
      <c r="N141">
        <f>SUM(Table134_13[[#This Row],[Class]:[Column3]])-Table134_13[[#This Row],[Discard]]</f>
        <v>0</v>
      </c>
      <c r="O141" s="5">
        <f>RANK(Table134_13[[#This Row],[Total2]],Table134_13[Total2])</f>
        <v>10</v>
      </c>
    </row>
    <row r="142" spans="10:15">
      <c r="J142" s="3">
        <f>IF(COUNT(Table134_13[[#This Row],[Class]:[Column4]])&gt;1,MIN(Table134_13[[#This Row],[Class]:[Column2]]),0)</f>
        <v>0</v>
      </c>
      <c r="K142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42" s="2" t="str">
        <f>IF(Table134_13[[#This Row],[Total]]&lt;&gt;"",RANK(Table134_13[[#This Row],[Total]],Table134_13[Total]),"")</f>
        <v/>
      </c>
      <c r="M142" s="5" t="str">
        <f>IF(Table134_13[[#This Row],[Name]]&lt;&gt;"",Table134_13[[#This Row],[Name]],"")</f>
        <v/>
      </c>
      <c r="N142">
        <f>SUM(Table134_13[[#This Row],[Class]:[Column3]])-Table134_13[[#This Row],[Discard]]</f>
        <v>0</v>
      </c>
      <c r="O142" s="5">
        <f>RANK(Table134_13[[#This Row],[Total2]],Table134_13[Total2])</f>
        <v>10</v>
      </c>
    </row>
    <row r="143" spans="10:15">
      <c r="J143" s="3">
        <f>IF(COUNT(Table134_13[[#This Row],[Class]:[Column4]])&gt;1,MIN(Table134_13[[#This Row],[Class]:[Column2]]),0)</f>
        <v>0</v>
      </c>
      <c r="K143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43" s="2" t="str">
        <f>IF(Table134_13[[#This Row],[Total]]&lt;&gt;"",RANK(Table134_13[[#This Row],[Total]],Table134_13[Total]),"")</f>
        <v/>
      </c>
      <c r="M143" s="5" t="str">
        <f>IF(Table134_13[[#This Row],[Name]]&lt;&gt;"",Table134_13[[#This Row],[Name]],"")</f>
        <v/>
      </c>
      <c r="N143">
        <f>SUM(Table134_13[[#This Row],[Class]:[Column3]])-Table134_13[[#This Row],[Discard]]</f>
        <v>0</v>
      </c>
      <c r="O143" s="5">
        <f>RANK(Table134_13[[#This Row],[Total2]],Table134_13[Total2])</f>
        <v>10</v>
      </c>
    </row>
    <row r="144" spans="10:15">
      <c r="J144" s="3">
        <f>IF(COUNT(Table134_13[[#This Row],[Class]:[Column4]])&gt;1,MIN(Table134_13[[#This Row],[Class]:[Column2]]),0)</f>
        <v>0</v>
      </c>
      <c r="K144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44" s="2" t="str">
        <f>IF(Table134_13[[#This Row],[Total]]&lt;&gt;"",RANK(Table134_13[[#This Row],[Total]],Table134_13[Total]),"")</f>
        <v/>
      </c>
      <c r="M144" s="5" t="str">
        <f>IF(Table134_13[[#This Row],[Name]]&lt;&gt;"",Table134_13[[#This Row],[Name]],"")</f>
        <v/>
      </c>
      <c r="N144">
        <f>SUM(Table134_13[[#This Row],[Class]:[Column3]])-Table134_13[[#This Row],[Discard]]</f>
        <v>0</v>
      </c>
      <c r="O144" s="5">
        <f>RANK(Table134_13[[#This Row],[Total2]],Table134_13[Total2])</f>
        <v>10</v>
      </c>
    </row>
    <row r="145" spans="10:15">
      <c r="J145" s="3">
        <f>IF(COUNT(Table134_13[[#This Row],[Class]:[Column4]])&gt;1,MIN(Table134_13[[#This Row],[Class]:[Column2]]),0)</f>
        <v>0</v>
      </c>
      <c r="K145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45" s="2" t="str">
        <f>IF(Table134_13[[#This Row],[Total]]&lt;&gt;"",RANK(Table134_13[[#This Row],[Total]],Table134_13[Total]),"")</f>
        <v/>
      </c>
      <c r="M145" s="5" t="str">
        <f>IF(Table134_13[[#This Row],[Name]]&lt;&gt;"",Table134_13[[#This Row],[Name]],"")</f>
        <v/>
      </c>
      <c r="N145">
        <f>SUM(Table134_13[[#This Row],[Class]:[Column3]])-Table134_13[[#This Row],[Discard]]</f>
        <v>0</v>
      </c>
      <c r="O145" s="5">
        <f>RANK(Table134_13[[#This Row],[Total2]],Table134_13[Total2])</f>
        <v>10</v>
      </c>
    </row>
    <row r="146" spans="10:15">
      <c r="J146" s="3">
        <f>IF(COUNT(Table134_13[[#This Row],[Class]:[Column4]])&gt;1,MIN(Table134_13[[#This Row],[Class]:[Column2]]),0)</f>
        <v>0</v>
      </c>
      <c r="K146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46" s="2" t="str">
        <f>IF(Table134_13[[#This Row],[Total]]&lt;&gt;"",RANK(Table134_13[[#This Row],[Total]],Table134_13[Total]),"")</f>
        <v/>
      </c>
      <c r="M146" s="5" t="str">
        <f>IF(Table134_13[[#This Row],[Name]]&lt;&gt;"",Table134_13[[#This Row],[Name]],"")</f>
        <v/>
      </c>
      <c r="N146">
        <f>SUM(Table134_13[[#This Row],[Class]:[Column3]])-Table134_13[[#This Row],[Discard]]</f>
        <v>0</v>
      </c>
      <c r="O146" s="5">
        <f>RANK(Table134_13[[#This Row],[Total2]],Table134_13[Total2])</f>
        <v>10</v>
      </c>
    </row>
    <row r="147" spans="10:15">
      <c r="J147" s="3">
        <f>IF(COUNT(Table134_13[[#This Row],[Class]:[Column4]])&gt;1,MIN(Table134_13[[#This Row],[Class]:[Column2]]),0)</f>
        <v>0</v>
      </c>
      <c r="K147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47" s="2" t="str">
        <f>IF(Table134_13[[#This Row],[Total]]&lt;&gt;"",RANK(Table134_13[[#This Row],[Total]],Table134_13[Total]),"")</f>
        <v/>
      </c>
      <c r="M147" s="5" t="str">
        <f>IF(Table134_13[[#This Row],[Name]]&lt;&gt;"",Table134_13[[#This Row],[Name]],"")</f>
        <v/>
      </c>
      <c r="N147">
        <f>SUM(Table134_13[[#This Row],[Class]:[Column3]])-Table134_13[[#This Row],[Discard]]</f>
        <v>0</v>
      </c>
      <c r="O147" s="5">
        <f>RANK(Table134_13[[#This Row],[Total2]],Table134_13[Total2])</f>
        <v>10</v>
      </c>
    </row>
    <row r="148" spans="10:15">
      <c r="J148" s="3">
        <f>IF(COUNT(Table134_13[[#This Row],[Class]:[Column4]])&gt;1,MIN(Table134_13[[#This Row],[Class]:[Column2]]),0)</f>
        <v>0</v>
      </c>
      <c r="K148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48" s="2" t="str">
        <f>IF(Table134_13[[#This Row],[Total]]&lt;&gt;"",RANK(Table134_13[[#This Row],[Total]],Table134_13[Total]),"")</f>
        <v/>
      </c>
      <c r="M148" s="5" t="str">
        <f>IF(Table134_13[[#This Row],[Name]]&lt;&gt;"",Table134_13[[#This Row],[Name]],"")</f>
        <v/>
      </c>
      <c r="N148">
        <f>SUM(Table134_13[[#This Row],[Class]:[Column3]])-Table134_13[[#This Row],[Discard]]</f>
        <v>0</v>
      </c>
      <c r="O148" s="5">
        <f>RANK(Table134_13[[#This Row],[Total2]],Table134_13[Total2])</f>
        <v>10</v>
      </c>
    </row>
    <row r="149" spans="10:15">
      <c r="J149" s="3">
        <f>IF(COUNT(Table134_13[[#This Row],[Class]:[Column4]])&gt;1,MIN(Table134_13[[#This Row],[Class]:[Column2]]),0)</f>
        <v>0</v>
      </c>
      <c r="K149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49" s="2" t="str">
        <f>IF(Table134_13[[#This Row],[Total]]&lt;&gt;"",RANK(Table134_13[[#This Row],[Total]],Table134_13[Total]),"")</f>
        <v/>
      </c>
      <c r="M149" s="5" t="str">
        <f>IF(Table134_13[[#This Row],[Name]]&lt;&gt;"",Table134_13[[#This Row],[Name]],"")</f>
        <v/>
      </c>
      <c r="N149">
        <f>SUM(Table134_13[[#This Row],[Class]:[Column3]])-Table134_13[[#This Row],[Discard]]</f>
        <v>0</v>
      </c>
      <c r="O149" s="5">
        <f>RANK(Table134_13[[#This Row],[Total2]],Table134_13[Total2])</f>
        <v>10</v>
      </c>
    </row>
    <row r="150" spans="10:15">
      <c r="J150" s="3">
        <f>IF(COUNT(Table134_13[[#This Row],[Class]:[Column4]])&gt;1,MIN(Table134_13[[#This Row],[Class]:[Column2]]),0)</f>
        <v>0</v>
      </c>
      <c r="K150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50" s="2" t="str">
        <f>IF(Table134_13[[#This Row],[Total]]&lt;&gt;"",RANK(Table134_13[[#This Row],[Total]],Table134_13[Total]),"")</f>
        <v/>
      </c>
      <c r="M150" s="5" t="str">
        <f>IF(Table134_13[[#This Row],[Name]]&lt;&gt;"",Table134_13[[#This Row],[Name]],"")</f>
        <v/>
      </c>
      <c r="N150">
        <f>SUM(Table134_13[[#This Row],[Class]:[Column3]])-Table134_13[[#This Row],[Discard]]</f>
        <v>0</v>
      </c>
      <c r="O150" s="5">
        <f>RANK(Table134_13[[#This Row],[Total2]],Table134_13[Total2])</f>
        <v>10</v>
      </c>
    </row>
    <row r="151" spans="10:15">
      <c r="J151" s="3">
        <f>IF(COUNT(Table134_13[[#This Row],[Class]:[Column4]])&gt;1,MIN(Table134_13[[#This Row],[Class]:[Column2]]),0)</f>
        <v>0</v>
      </c>
      <c r="K151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51" s="2" t="str">
        <f>IF(Table134_13[[#This Row],[Total]]&lt;&gt;"",RANK(Table134_13[[#This Row],[Total]],Table134_13[Total]),"")</f>
        <v/>
      </c>
      <c r="M151" s="5" t="str">
        <f>IF(Table134_13[[#This Row],[Name]]&lt;&gt;"",Table134_13[[#This Row],[Name]],"")</f>
        <v/>
      </c>
      <c r="N151">
        <f>SUM(Table134_13[[#This Row],[Class]:[Column3]])-Table134_13[[#This Row],[Discard]]</f>
        <v>0</v>
      </c>
      <c r="O151" s="5">
        <f>RANK(Table134_13[[#This Row],[Total2]],Table134_13[Total2])</f>
        <v>10</v>
      </c>
    </row>
    <row r="152" spans="10:15">
      <c r="J152" s="3">
        <f>IF(COUNT(Table134_13[[#This Row],[Class]:[Column4]])&gt;1,MIN(Table134_13[[#This Row],[Class]:[Column2]]),0)</f>
        <v>0</v>
      </c>
      <c r="K152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52" s="2" t="str">
        <f>IF(Table134_13[[#This Row],[Total]]&lt;&gt;"",RANK(Table134_13[[#This Row],[Total]],Table134_13[Total]),"")</f>
        <v/>
      </c>
      <c r="M152" s="5" t="str">
        <f>IF(Table134_13[[#This Row],[Name]]&lt;&gt;"",Table134_13[[#This Row],[Name]],"")</f>
        <v/>
      </c>
      <c r="N152">
        <f>SUM(Table134_13[[#This Row],[Class]:[Column3]])-Table134_13[[#This Row],[Discard]]</f>
        <v>0</v>
      </c>
      <c r="O152" s="5">
        <f>RANK(Table134_13[[#This Row],[Total2]],Table134_13[Total2])</f>
        <v>10</v>
      </c>
    </row>
    <row r="153" spans="10:15">
      <c r="J153" s="3">
        <f>IF(COUNT(Table134_13[[#This Row],[Class]:[Column4]])&gt;1,MIN(Table134_13[[#This Row],[Class]:[Column2]]),0)</f>
        <v>0</v>
      </c>
      <c r="K153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53" s="2" t="str">
        <f>IF(Table134_13[[#This Row],[Total]]&lt;&gt;"",RANK(Table134_13[[#This Row],[Total]],Table134_13[Total]),"")</f>
        <v/>
      </c>
      <c r="M153" s="5" t="str">
        <f>IF(Table134_13[[#This Row],[Name]]&lt;&gt;"",Table134_13[[#This Row],[Name]],"")</f>
        <v/>
      </c>
      <c r="N153">
        <f>SUM(Table134_13[[#This Row],[Class]:[Column3]])-Table134_13[[#This Row],[Discard]]</f>
        <v>0</v>
      </c>
      <c r="O153" s="5">
        <f>RANK(Table134_13[[#This Row],[Total2]],Table134_13[Total2])</f>
        <v>10</v>
      </c>
    </row>
    <row r="154" spans="10:15">
      <c r="J154" s="3">
        <f>IF(COUNT(Table134_13[[#This Row],[Class]:[Column4]])&gt;1,MIN(Table134_13[[#This Row],[Class]:[Column2]]),0)</f>
        <v>0</v>
      </c>
      <c r="K154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54" s="2" t="str">
        <f>IF(Table134_13[[#This Row],[Total]]&lt;&gt;"",RANK(Table134_13[[#This Row],[Total]],Table134_13[Total]),"")</f>
        <v/>
      </c>
      <c r="M154" s="5" t="str">
        <f>IF(Table134_13[[#This Row],[Name]]&lt;&gt;"",Table134_13[[#This Row],[Name]],"")</f>
        <v/>
      </c>
      <c r="N154">
        <f>SUM(Table134_13[[#This Row],[Class]:[Column3]])-Table134_13[[#This Row],[Discard]]</f>
        <v>0</v>
      </c>
      <c r="O154" s="5">
        <f>RANK(Table134_13[[#This Row],[Total2]],Table134_13[Total2])</f>
        <v>10</v>
      </c>
    </row>
    <row r="155" spans="10:15">
      <c r="J155" s="3">
        <f>IF(COUNT(Table134_13[[#This Row],[Class]:[Column4]])&gt;1,MIN(Table134_13[[#This Row],[Class]:[Column2]]),0)</f>
        <v>0</v>
      </c>
      <c r="K155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55" s="2" t="str">
        <f>IF(Table134_13[[#This Row],[Total]]&lt;&gt;"",RANK(Table134_13[[#This Row],[Total]],Table134_13[Total]),"")</f>
        <v/>
      </c>
      <c r="M155" s="5" t="str">
        <f>IF(Table134_13[[#This Row],[Name]]&lt;&gt;"",Table134_13[[#This Row],[Name]],"")</f>
        <v/>
      </c>
      <c r="N155">
        <f>SUM(Table134_13[[#This Row],[Class]:[Column3]])-Table134_13[[#This Row],[Discard]]</f>
        <v>0</v>
      </c>
      <c r="O155" s="5">
        <f>RANK(Table134_13[[#This Row],[Total2]],Table134_13[Total2])</f>
        <v>10</v>
      </c>
    </row>
    <row r="156" spans="10:15">
      <c r="J156" s="3">
        <f>IF(COUNT(Table134_13[[#This Row],[Class]:[Column4]])&gt;1,MIN(Table134_13[[#This Row],[Class]:[Column2]]),0)</f>
        <v>0</v>
      </c>
      <c r="K156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56" s="2" t="str">
        <f>IF(Table134_13[[#This Row],[Total]]&lt;&gt;"",RANK(Table134_13[[#This Row],[Total]],Table134_13[Total]),"")</f>
        <v/>
      </c>
      <c r="M156" s="5" t="str">
        <f>IF(Table134_13[[#This Row],[Name]]&lt;&gt;"",Table134_13[[#This Row],[Name]],"")</f>
        <v/>
      </c>
      <c r="N156">
        <f>SUM(Table134_13[[#This Row],[Class]:[Column3]])-Table134_13[[#This Row],[Discard]]</f>
        <v>0</v>
      </c>
      <c r="O156" s="5">
        <f>RANK(Table134_13[[#This Row],[Total2]],Table134_13[Total2])</f>
        <v>10</v>
      </c>
    </row>
    <row r="157" spans="10:15">
      <c r="J157" s="3">
        <f>IF(COUNT(Table134_13[[#This Row],[Class]:[Column4]])&gt;1,MIN(Table134_13[[#This Row],[Class]:[Column2]]),0)</f>
        <v>0</v>
      </c>
      <c r="K157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57" s="2" t="str">
        <f>IF(Table134_13[[#This Row],[Total]]&lt;&gt;"",RANK(Table134_13[[#This Row],[Total]],Table134_13[Total]),"")</f>
        <v/>
      </c>
      <c r="M157" s="5" t="str">
        <f>IF(Table134_13[[#This Row],[Name]]&lt;&gt;"",Table134_13[[#This Row],[Name]],"")</f>
        <v/>
      </c>
      <c r="N157">
        <f>SUM(Table134_13[[#This Row],[Class]:[Column3]])-Table134_13[[#This Row],[Discard]]</f>
        <v>0</v>
      </c>
      <c r="O157" s="5">
        <f>RANK(Table134_13[[#This Row],[Total2]],Table134_13[Total2])</f>
        <v>10</v>
      </c>
    </row>
    <row r="158" spans="10:15">
      <c r="J158" s="3">
        <f>IF(COUNT(Table134_13[[#This Row],[Class]:[Column4]])&gt;1,MIN(Table134_13[[#This Row],[Class]:[Column2]]),0)</f>
        <v>0</v>
      </c>
      <c r="K158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58" s="2" t="str">
        <f>IF(Table134_13[[#This Row],[Total]]&lt;&gt;"",RANK(Table134_13[[#This Row],[Total]],Table134_13[Total]),"")</f>
        <v/>
      </c>
      <c r="M158" s="5" t="str">
        <f>IF(Table134_13[[#This Row],[Name]]&lt;&gt;"",Table134_13[[#This Row],[Name]],"")</f>
        <v/>
      </c>
      <c r="N158">
        <f>SUM(Table134_13[[#This Row],[Class]:[Column3]])-Table134_13[[#This Row],[Discard]]</f>
        <v>0</v>
      </c>
      <c r="O158" s="5">
        <f>RANK(Table134_13[[#This Row],[Total2]],Table134_13[Total2])</f>
        <v>10</v>
      </c>
    </row>
    <row r="159" spans="10:15">
      <c r="J159" s="3">
        <f>IF(COUNT(Table134_13[[#This Row],[Class]:[Column4]])&gt;1,MIN(Table134_13[[#This Row],[Class]:[Column2]]),0)</f>
        <v>0</v>
      </c>
      <c r="K159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59" s="2" t="str">
        <f>IF(Table134_13[[#This Row],[Total]]&lt;&gt;"",RANK(Table134_13[[#This Row],[Total]],Table134_13[Total]),"")</f>
        <v/>
      </c>
      <c r="M159" s="5" t="str">
        <f>IF(Table134_13[[#This Row],[Name]]&lt;&gt;"",Table134_13[[#This Row],[Name]],"")</f>
        <v/>
      </c>
      <c r="N159">
        <f>SUM(Table134_13[[#This Row],[Class]:[Column3]])-Table134_13[[#This Row],[Discard]]</f>
        <v>0</v>
      </c>
      <c r="O159" s="5">
        <f>RANK(Table134_13[[#This Row],[Total2]],Table134_13[Total2])</f>
        <v>10</v>
      </c>
    </row>
    <row r="160" spans="10:15">
      <c r="J160" s="3">
        <f>IF(COUNT(Table134_13[[#This Row],[Class]:[Column4]])&gt;1,MIN(Table134_13[[#This Row],[Class]:[Column2]]),0)</f>
        <v>0</v>
      </c>
      <c r="K160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60" s="2" t="str">
        <f>IF(Table134_13[[#This Row],[Total]]&lt;&gt;"",RANK(Table134_13[[#This Row],[Total]],Table134_13[Total]),"")</f>
        <v/>
      </c>
      <c r="M160" s="5" t="str">
        <f>IF(Table134_13[[#This Row],[Name]]&lt;&gt;"",Table134_13[[#This Row],[Name]],"")</f>
        <v/>
      </c>
      <c r="N160">
        <f>SUM(Table134_13[[#This Row],[Class]:[Column3]])-Table134_13[[#This Row],[Discard]]</f>
        <v>0</v>
      </c>
      <c r="O160" s="5">
        <f>RANK(Table134_13[[#This Row],[Total2]],Table134_13[Total2])</f>
        <v>10</v>
      </c>
    </row>
    <row r="161" spans="10:15">
      <c r="J161" s="3">
        <f>IF(COUNT(Table134_13[[#This Row],[Class]:[Column4]])&gt;1,MIN(Table134_13[[#This Row],[Class]:[Column2]]),0)</f>
        <v>0</v>
      </c>
      <c r="K161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61" s="2" t="str">
        <f>IF(Table134_13[[#This Row],[Total]]&lt;&gt;"",RANK(Table134_13[[#This Row],[Total]],Table134_13[Total]),"")</f>
        <v/>
      </c>
      <c r="M161" s="5" t="str">
        <f>IF(Table134_13[[#This Row],[Name]]&lt;&gt;"",Table134_13[[#This Row],[Name]],"")</f>
        <v/>
      </c>
      <c r="N161">
        <f>SUM(Table134_13[[#This Row],[Class]:[Column3]])-Table134_13[[#This Row],[Discard]]</f>
        <v>0</v>
      </c>
      <c r="O161" s="5">
        <f>RANK(Table134_13[[#This Row],[Total2]],Table134_13[Total2])</f>
        <v>10</v>
      </c>
    </row>
    <row r="162" spans="10:15">
      <c r="J162" s="3">
        <f>IF(COUNT(Table134_13[[#This Row],[Class]:[Column4]])&gt;1,MIN(Table134_13[[#This Row],[Class]:[Column2]]),0)</f>
        <v>0</v>
      </c>
      <c r="K162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62" s="2" t="str">
        <f>IF(Table134_13[[#This Row],[Total]]&lt;&gt;"",RANK(Table134_13[[#This Row],[Total]],Table134_13[Total]),"")</f>
        <v/>
      </c>
      <c r="M162" s="5" t="str">
        <f>IF(Table134_13[[#This Row],[Name]]&lt;&gt;"",Table134_13[[#This Row],[Name]],"")</f>
        <v/>
      </c>
      <c r="N162">
        <f>SUM(Table134_13[[#This Row],[Class]:[Column3]])-Table134_13[[#This Row],[Discard]]</f>
        <v>0</v>
      </c>
      <c r="O162" s="5">
        <f>RANK(Table134_13[[#This Row],[Total2]],Table134_13[Total2])</f>
        <v>10</v>
      </c>
    </row>
    <row r="163" spans="10:15">
      <c r="J163" s="3">
        <f>IF(COUNT(Table134_13[[#This Row],[Class]:[Column4]])&gt;1,MIN(Table134_13[[#This Row],[Class]:[Column2]]),0)</f>
        <v>0</v>
      </c>
      <c r="K163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63" s="2" t="str">
        <f>IF(Table134_13[[#This Row],[Total]]&lt;&gt;"",RANK(Table134_13[[#This Row],[Total]],Table134_13[Total]),"")</f>
        <v/>
      </c>
      <c r="M163" s="5" t="str">
        <f>IF(Table134_13[[#This Row],[Name]]&lt;&gt;"",Table134_13[[#This Row],[Name]],"")</f>
        <v/>
      </c>
      <c r="N163">
        <f>SUM(Table134_13[[#This Row],[Class]:[Column3]])-Table134_13[[#This Row],[Discard]]</f>
        <v>0</v>
      </c>
      <c r="O163" s="5">
        <f>RANK(Table134_13[[#This Row],[Total2]],Table134_13[Total2])</f>
        <v>10</v>
      </c>
    </row>
    <row r="164" spans="10:15">
      <c r="J164" s="3">
        <f>IF(COUNT(Table134_13[[#This Row],[Class]:[Column4]])&gt;1,MIN(Table134_13[[#This Row],[Class]:[Column2]]),0)</f>
        <v>0</v>
      </c>
      <c r="K164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64" s="2" t="str">
        <f>IF(Table134_13[[#This Row],[Total]]&lt;&gt;"",RANK(Table134_13[[#This Row],[Total]],Table134_13[Total]),"")</f>
        <v/>
      </c>
      <c r="M164" s="5" t="str">
        <f>IF(Table134_13[[#This Row],[Name]]&lt;&gt;"",Table134_13[[#This Row],[Name]],"")</f>
        <v/>
      </c>
      <c r="N164">
        <f>SUM(Table134_13[[#This Row],[Class]:[Column3]])-Table134_13[[#This Row],[Discard]]</f>
        <v>0</v>
      </c>
      <c r="O164" s="5">
        <f>RANK(Table134_13[[#This Row],[Total2]],Table134_13[Total2])</f>
        <v>10</v>
      </c>
    </row>
    <row r="165" spans="10:15">
      <c r="J165" s="3">
        <f>IF(COUNT(Table134_13[[#This Row],[Class]:[Column4]])&gt;1,MIN(Table134_13[[#This Row],[Class]:[Column2]]),0)</f>
        <v>0</v>
      </c>
      <c r="K165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65" s="2" t="str">
        <f>IF(Table134_13[[#This Row],[Total]]&lt;&gt;"",RANK(Table134_13[[#This Row],[Total]],Table134_13[Total]),"")</f>
        <v/>
      </c>
      <c r="M165" s="5" t="str">
        <f>IF(Table134_13[[#This Row],[Name]]&lt;&gt;"",Table134_13[[#This Row],[Name]],"")</f>
        <v/>
      </c>
      <c r="N165">
        <f>SUM(Table134_13[[#This Row],[Class]:[Column3]])-Table134_13[[#This Row],[Discard]]</f>
        <v>0</v>
      </c>
      <c r="O165" s="5">
        <f>RANK(Table134_13[[#This Row],[Total2]],Table134_13[Total2])</f>
        <v>10</v>
      </c>
    </row>
    <row r="166" spans="10:15">
      <c r="J166" s="3">
        <f>IF(COUNT(Table134_13[[#This Row],[Class]:[Column4]])&gt;1,MIN(Table134_13[[#This Row],[Class]:[Column2]]),0)</f>
        <v>0</v>
      </c>
      <c r="K166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66" s="2" t="str">
        <f>IF(Table134_13[[#This Row],[Total]]&lt;&gt;"",RANK(Table134_13[[#This Row],[Total]],Table134_13[Total]),"")</f>
        <v/>
      </c>
      <c r="M166" s="5" t="str">
        <f>IF(Table134_13[[#This Row],[Name]]&lt;&gt;"",Table134_13[[#This Row],[Name]],"")</f>
        <v/>
      </c>
      <c r="N166">
        <f>SUM(Table134_13[[#This Row],[Class]:[Column3]])-Table134_13[[#This Row],[Discard]]</f>
        <v>0</v>
      </c>
      <c r="O166" s="5">
        <f>RANK(Table134_13[[#This Row],[Total2]],Table134_13[Total2])</f>
        <v>10</v>
      </c>
    </row>
    <row r="167" spans="10:15">
      <c r="J167" s="3">
        <f>IF(COUNT(Table134_13[[#This Row],[Class]:[Column4]])&gt;1,MIN(Table134_13[[#This Row],[Class]:[Column2]]),0)</f>
        <v>0</v>
      </c>
      <c r="K167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67" s="2" t="str">
        <f>IF(Table134_13[[#This Row],[Total]]&lt;&gt;"",RANK(Table134_13[[#This Row],[Total]],Table134_13[Total]),"")</f>
        <v/>
      </c>
      <c r="M167" s="5" t="str">
        <f>IF(Table134_13[[#This Row],[Name]]&lt;&gt;"",Table134_13[[#This Row],[Name]],"")</f>
        <v/>
      </c>
      <c r="N167">
        <f>SUM(Table134_13[[#This Row],[Class]:[Column3]])-Table134_13[[#This Row],[Discard]]</f>
        <v>0</v>
      </c>
      <c r="O167" s="5">
        <f>RANK(Table134_13[[#This Row],[Total2]],Table134_13[Total2])</f>
        <v>10</v>
      </c>
    </row>
    <row r="168" spans="10:15">
      <c r="J168" s="3">
        <f>IF(COUNT(Table134_13[[#This Row],[Class]:[Column4]])&gt;1,MIN(Table134_13[[#This Row],[Class]:[Column2]]),0)</f>
        <v>0</v>
      </c>
      <c r="K168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68" s="2" t="str">
        <f>IF(Table134_13[[#This Row],[Total]]&lt;&gt;"",RANK(Table134_13[[#This Row],[Total]],Table134_13[Total]),"")</f>
        <v/>
      </c>
      <c r="M168" s="5" t="str">
        <f>IF(Table134_13[[#This Row],[Name]]&lt;&gt;"",Table134_13[[#This Row],[Name]],"")</f>
        <v/>
      </c>
      <c r="N168">
        <f>SUM(Table134_13[[#This Row],[Class]:[Column3]])-Table134_13[[#This Row],[Discard]]</f>
        <v>0</v>
      </c>
      <c r="O168" s="5">
        <f>RANK(Table134_13[[#This Row],[Total2]],Table134_13[Total2])</f>
        <v>10</v>
      </c>
    </row>
    <row r="169" spans="10:15">
      <c r="J169" s="3">
        <f>IF(COUNT(Table134_13[[#This Row],[Class]:[Column4]])&gt;1,MIN(Table134_13[[#This Row],[Class]:[Column2]]),0)</f>
        <v>0</v>
      </c>
      <c r="K169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69" s="2" t="str">
        <f>IF(Table134_13[[#This Row],[Total]]&lt;&gt;"",RANK(Table134_13[[#This Row],[Total]],Table134_13[Total]),"")</f>
        <v/>
      </c>
      <c r="M169" s="5" t="str">
        <f>IF(Table134_13[[#This Row],[Name]]&lt;&gt;"",Table134_13[[#This Row],[Name]],"")</f>
        <v/>
      </c>
      <c r="N169">
        <f>SUM(Table134_13[[#This Row],[Class]:[Column3]])-Table134_13[[#This Row],[Discard]]</f>
        <v>0</v>
      </c>
      <c r="O169" s="5">
        <f>RANK(Table134_13[[#This Row],[Total2]],Table134_13[Total2])</f>
        <v>10</v>
      </c>
    </row>
    <row r="170" spans="10:15">
      <c r="J170" s="3">
        <f>IF(COUNT(Table134_13[[#This Row],[Class]:[Column4]])&gt;1,MIN(Table134_13[[#This Row],[Class]:[Column2]]),0)</f>
        <v>0</v>
      </c>
      <c r="K170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70" s="2" t="str">
        <f>IF(Table134_13[[#This Row],[Total]]&lt;&gt;"",RANK(Table134_13[[#This Row],[Total]],Table134_13[Total]),"")</f>
        <v/>
      </c>
      <c r="M170" s="5" t="str">
        <f>IF(Table134_13[[#This Row],[Name]]&lt;&gt;"",Table134_13[[#This Row],[Name]],"")</f>
        <v/>
      </c>
      <c r="N170">
        <f>SUM(Table134_13[[#This Row],[Class]:[Column3]])-Table134_13[[#This Row],[Discard]]</f>
        <v>0</v>
      </c>
      <c r="O170" s="5">
        <f>RANK(Table134_13[[#This Row],[Total2]],Table134_13[Total2])</f>
        <v>10</v>
      </c>
    </row>
    <row r="171" spans="10:15">
      <c r="J171" s="3">
        <f>IF(COUNT(Table134_13[[#This Row],[Class]:[Column4]])&gt;1,MIN(Table134_13[[#This Row],[Class]:[Column2]]),0)</f>
        <v>0</v>
      </c>
      <c r="K171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71" s="2" t="str">
        <f>IF(Table134_13[[#This Row],[Total]]&lt;&gt;"",RANK(Table134_13[[#This Row],[Total]],Table134_13[Total]),"")</f>
        <v/>
      </c>
      <c r="M171" s="5" t="str">
        <f>IF(Table134_13[[#This Row],[Name]]&lt;&gt;"",Table134_13[[#This Row],[Name]],"")</f>
        <v/>
      </c>
      <c r="N171">
        <f>SUM(Table134_13[[#This Row],[Class]:[Column3]])-Table134_13[[#This Row],[Discard]]</f>
        <v>0</v>
      </c>
      <c r="O171" s="5">
        <f>RANK(Table134_13[[#This Row],[Total2]],Table134_13[Total2])</f>
        <v>10</v>
      </c>
    </row>
    <row r="172" spans="10:15">
      <c r="J172" s="3">
        <f>IF(COUNT(Table134_13[[#This Row],[Class]:[Column4]])&gt;1,MIN(Table134_13[[#This Row],[Class]:[Column2]]),0)</f>
        <v>0</v>
      </c>
      <c r="K172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72" s="2" t="str">
        <f>IF(Table134_13[[#This Row],[Total]]&lt;&gt;"",RANK(Table134_13[[#This Row],[Total]],Table134_13[Total]),"")</f>
        <v/>
      </c>
      <c r="M172" s="5" t="str">
        <f>IF(Table134_13[[#This Row],[Name]]&lt;&gt;"",Table134_13[[#This Row],[Name]],"")</f>
        <v/>
      </c>
      <c r="N172">
        <f>SUM(Table134_13[[#This Row],[Class]:[Column3]])-Table134_13[[#This Row],[Discard]]</f>
        <v>0</v>
      </c>
      <c r="O172" s="5">
        <f>RANK(Table134_13[[#This Row],[Total2]],Table134_13[Total2])</f>
        <v>10</v>
      </c>
    </row>
    <row r="173" spans="10:15">
      <c r="J173" s="3">
        <f>IF(COUNT(Table134_13[[#This Row],[Class]:[Column4]])&gt;1,MIN(Table134_13[[#This Row],[Class]:[Column2]]),0)</f>
        <v>0</v>
      </c>
      <c r="K173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73" s="2" t="str">
        <f>IF(Table134_13[[#This Row],[Total]]&lt;&gt;"",RANK(Table134_13[[#This Row],[Total]],Table134_13[Total]),"")</f>
        <v/>
      </c>
      <c r="M173" s="5" t="str">
        <f>IF(Table134_13[[#This Row],[Name]]&lt;&gt;"",Table134_13[[#This Row],[Name]],"")</f>
        <v/>
      </c>
      <c r="N173">
        <f>SUM(Table134_13[[#This Row],[Class]:[Column3]])-Table134_13[[#This Row],[Discard]]</f>
        <v>0</v>
      </c>
      <c r="O173" s="5">
        <f>RANK(Table134_13[[#This Row],[Total2]],Table134_13[Total2])</f>
        <v>10</v>
      </c>
    </row>
    <row r="174" spans="10:15">
      <c r="J174" s="3">
        <f>IF(COUNT(Table134_13[[#This Row],[Class]:[Column4]])&gt;1,MIN(Table134_13[[#This Row],[Class]:[Column2]]),0)</f>
        <v>0</v>
      </c>
      <c r="K174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74" s="2" t="str">
        <f>IF(Table134_13[[#This Row],[Total]]&lt;&gt;"",RANK(Table134_13[[#This Row],[Total]],Table134_13[Total]),"")</f>
        <v/>
      </c>
      <c r="M174" s="5" t="str">
        <f>IF(Table134_13[[#This Row],[Name]]&lt;&gt;"",Table134_13[[#This Row],[Name]],"")</f>
        <v/>
      </c>
      <c r="N174">
        <f>SUM(Table134_13[[#This Row],[Class]:[Column3]])-Table134_13[[#This Row],[Discard]]</f>
        <v>0</v>
      </c>
      <c r="O174" s="5">
        <f>RANK(Table134_13[[#This Row],[Total2]],Table134_13[Total2])</f>
        <v>10</v>
      </c>
    </row>
    <row r="175" spans="10:15">
      <c r="J175" s="3">
        <f>IF(COUNT(Table134_13[[#This Row],[Class]:[Column4]])&gt;1,MIN(Table134_13[[#This Row],[Class]:[Column2]]),0)</f>
        <v>0</v>
      </c>
      <c r="K175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75" s="2" t="str">
        <f>IF(Table134_13[[#This Row],[Total]]&lt;&gt;"",RANK(Table134_13[[#This Row],[Total]],Table134_13[Total]),"")</f>
        <v/>
      </c>
      <c r="M175" s="5" t="str">
        <f>IF(Table134_13[[#This Row],[Name]]&lt;&gt;"",Table134_13[[#This Row],[Name]],"")</f>
        <v/>
      </c>
      <c r="N175">
        <f>SUM(Table134_13[[#This Row],[Class]:[Column3]])-Table134_13[[#This Row],[Discard]]</f>
        <v>0</v>
      </c>
      <c r="O175" s="5">
        <f>RANK(Table134_13[[#This Row],[Total2]],Table134_13[Total2])</f>
        <v>10</v>
      </c>
    </row>
    <row r="176" spans="10:15">
      <c r="J176" s="3">
        <f>IF(COUNT(Table134_13[[#This Row],[Class]:[Column4]])&gt;1,MIN(Table134_13[[#This Row],[Class]:[Column2]]),0)</f>
        <v>0</v>
      </c>
      <c r="K176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76" s="2" t="str">
        <f>IF(Table134_13[[#This Row],[Total]]&lt;&gt;"",RANK(Table134_13[[#This Row],[Total]],Table134_13[Total]),"")</f>
        <v/>
      </c>
      <c r="M176" s="5" t="str">
        <f>IF(Table134_13[[#This Row],[Name]]&lt;&gt;"",Table134_13[[#This Row],[Name]],"")</f>
        <v/>
      </c>
      <c r="N176">
        <f>SUM(Table134_13[[#This Row],[Class]:[Column3]])-Table134_13[[#This Row],[Discard]]</f>
        <v>0</v>
      </c>
      <c r="O176" s="5">
        <f>RANK(Table134_13[[#This Row],[Total2]],Table134_13[Total2])</f>
        <v>10</v>
      </c>
    </row>
    <row r="177" spans="10:15">
      <c r="J177" s="3">
        <f>IF(COUNT(Table134_13[[#This Row],[Class]:[Column4]])&gt;1,MIN(Table134_13[[#This Row],[Class]:[Column2]]),0)</f>
        <v>0</v>
      </c>
      <c r="K177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77" s="2" t="str">
        <f>IF(Table134_13[[#This Row],[Total]]&lt;&gt;"",RANK(Table134_13[[#This Row],[Total]],Table134_13[Total]),"")</f>
        <v/>
      </c>
      <c r="M177" s="5" t="str">
        <f>IF(Table134_13[[#This Row],[Name]]&lt;&gt;"",Table134_13[[#This Row],[Name]],"")</f>
        <v/>
      </c>
      <c r="N177">
        <f>SUM(Table134_13[[#This Row],[Class]:[Column3]])-Table134_13[[#This Row],[Discard]]</f>
        <v>0</v>
      </c>
      <c r="O177" s="5">
        <f>RANK(Table134_13[[#This Row],[Total2]],Table134_13[Total2])</f>
        <v>10</v>
      </c>
    </row>
    <row r="178" spans="10:15">
      <c r="J178" s="3">
        <f>IF(COUNT(Table134_13[[#This Row],[Class]:[Column4]])&gt;1,MIN(Table134_13[[#This Row],[Class]:[Column2]]),0)</f>
        <v>0</v>
      </c>
      <c r="K178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78" s="2" t="str">
        <f>IF(Table134_13[[#This Row],[Total]]&lt;&gt;"",RANK(Table134_13[[#This Row],[Total]],Table134_13[Total]),"")</f>
        <v/>
      </c>
      <c r="M178" s="5" t="str">
        <f>IF(Table134_13[[#This Row],[Name]]&lt;&gt;"",Table134_13[[#This Row],[Name]],"")</f>
        <v/>
      </c>
      <c r="N178">
        <f>SUM(Table134_13[[#This Row],[Class]:[Column3]])-Table134_13[[#This Row],[Discard]]</f>
        <v>0</v>
      </c>
      <c r="O178" s="5">
        <f>RANK(Table134_13[[#This Row],[Total2]],Table134_13[Total2])</f>
        <v>10</v>
      </c>
    </row>
    <row r="179" spans="10:15">
      <c r="J179" s="3">
        <f>IF(COUNT(Table134_13[[#This Row],[Class]:[Column4]])&gt;1,MIN(Table134_13[[#This Row],[Class]:[Column2]]),0)</f>
        <v>0</v>
      </c>
      <c r="K179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79" s="2" t="str">
        <f>IF(Table134_13[[#This Row],[Total]]&lt;&gt;"",RANK(Table134_13[[#This Row],[Total]],Table134_13[Total]),"")</f>
        <v/>
      </c>
      <c r="M179" s="5" t="str">
        <f>IF(Table134_13[[#This Row],[Name]]&lt;&gt;"",Table134_13[[#This Row],[Name]],"")</f>
        <v/>
      </c>
      <c r="N179">
        <f>SUM(Table134_13[[#This Row],[Class]:[Column3]])-Table134_13[[#This Row],[Discard]]</f>
        <v>0</v>
      </c>
      <c r="O179" s="5">
        <f>RANK(Table134_13[[#This Row],[Total2]],Table134_13[Total2])</f>
        <v>10</v>
      </c>
    </row>
    <row r="180" spans="10:15">
      <c r="J180" s="3">
        <f>IF(COUNT(Table134_13[[#This Row],[Class]:[Column4]])&gt;1,MIN(Table134_13[[#This Row],[Class]:[Column2]]),0)</f>
        <v>0</v>
      </c>
      <c r="K180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80" s="2" t="str">
        <f>IF(Table134_13[[#This Row],[Total]]&lt;&gt;"",RANK(Table134_13[[#This Row],[Total]],Table134_13[Total]),"")</f>
        <v/>
      </c>
      <c r="M180" s="5" t="str">
        <f>IF(Table134_13[[#This Row],[Name]]&lt;&gt;"",Table134_13[[#This Row],[Name]],"")</f>
        <v/>
      </c>
      <c r="N180">
        <f>SUM(Table134_13[[#This Row],[Class]:[Column3]])-Table134_13[[#This Row],[Discard]]</f>
        <v>0</v>
      </c>
      <c r="O180" s="5">
        <f>RANK(Table134_13[[#This Row],[Total2]],Table134_13[Total2])</f>
        <v>10</v>
      </c>
    </row>
    <row r="181" spans="10:15">
      <c r="J181" s="3">
        <f>IF(COUNT(Table134_13[[#This Row],[Class]:[Column4]])&gt;1,MIN(Table134_13[[#This Row],[Class]:[Column2]]),0)</f>
        <v>0</v>
      </c>
      <c r="K181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81" s="2" t="str">
        <f>IF(Table134_13[[#This Row],[Total]]&lt;&gt;"",RANK(Table134_13[[#This Row],[Total]],Table134_13[Total]),"")</f>
        <v/>
      </c>
      <c r="M181" s="5" t="str">
        <f>IF(Table134_13[[#This Row],[Name]]&lt;&gt;"",Table134_13[[#This Row],[Name]],"")</f>
        <v/>
      </c>
      <c r="N181">
        <f>SUM(Table134_13[[#This Row],[Class]:[Column3]])-Table134_13[[#This Row],[Discard]]</f>
        <v>0</v>
      </c>
      <c r="O181" s="5">
        <f>RANK(Table134_13[[#This Row],[Total2]],Table134_13[Total2])</f>
        <v>10</v>
      </c>
    </row>
    <row r="182" spans="10:15">
      <c r="J182" s="3">
        <f>IF(COUNT(Table134_13[[#This Row],[Class]:[Column4]])&gt;1,MIN(Table134_13[[#This Row],[Class]:[Column2]]),0)</f>
        <v>0</v>
      </c>
      <c r="K182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82" s="2" t="str">
        <f>IF(Table134_13[[#This Row],[Total]]&lt;&gt;"",RANK(Table134_13[[#This Row],[Total]],Table134_13[Total]),"")</f>
        <v/>
      </c>
      <c r="M182" s="5" t="str">
        <f>IF(Table134_13[[#This Row],[Name]]&lt;&gt;"",Table134_13[[#This Row],[Name]],"")</f>
        <v/>
      </c>
      <c r="N182">
        <f>SUM(Table134_13[[#This Row],[Class]:[Column3]])-Table134_13[[#This Row],[Discard]]</f>
        <v>0</v>
      </c>
      <c r="O182" s="5">
        <f>RANK(Table134_13[[#This Row],[Total2]],Table134_13[Total2])</f>
        <v>10</v>
      </c>
    </row>
    <row r="183" spans="10:15">
      <c r="J183" s="3">
        <f>IF(COUNT(Table134_13[[#This Row],[Class]:[Column4]])&gt;1,MIN(Table134_13[[#This Row],[Class]:[Column2]]),0)</f>
        <v>0</v>
      </c>
      <c r="K183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83" s="2" t="str">
        <f>IF(Table134_13[[#This Row],[Total]]&lt;&gt;"",RANK(Table134_13[[#This Row],[Total]],Table134_13[Total]),"")</f>
        <v/>
      </c>
      <c r="M183" s="5" t="str">
        <f>IF(Table134_13[[#This Row],[Name]]&lt;&gt;"",Table134_13[[#This Row],[Name]],"")</f>
        <v/>
      </c>
      <c r="N183">
        <f>SUM(Table134_13[[#This Row],[Class]:[Column3]])-Table134_13[[#This Row],[Discard]]</f>
        <v>0</v>
      </c>
      <c r="O183" s="5">
        <f>RANK(Table134_13[[#This Row],[Total2]],Table134_13[Total2])</f>
        <v>10</v>
      </c>
    </row>
    <row r="184" spans="10:15">
      <c r="J184" s="3">
        <f>IF(COUNT(Table134_13[[#This Row],[Class]:[Column4]])&gt;1,MIN(Table134_13[[#This Row],[Class]:[Column2]]),0)</f>
        <v>0</v>
      </c>
      <c r="K184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84" s="2" t="str">
        <f>IF(Table134_13[[#This Row],[Total]]&lt;&gt;"",RANK(Table134_13[[#This Row],[Total]],Table134_13[Total]),"")</f>
        <v/>
      </c>
      <c r="M184" s="5" t="str">
        <f>IF(Table134_13[[#This Row],[Name]]&lt;&gt;"",Table134_13[[#This Row],[Name]],"")</f>
        <v/>
      </c>
      <c r="N184">
        <f>SUM(Table134_13[[#This Row],[Class]:[Column3]])-Table134_13[[#This Row],[Discard]]</f>
        <v>0</v>
      </c>
      <c r="O184" s="5">
        <f>RANK(Table134_13[[#This Row],[Total2]],Table134_13[Total2])</f>
        <v>10</v>
      </c>
    </row>
    <row r="185" spans="10:15">
      <c r="J185" s="3">
        <f>IF(COUNT(Table134_13[[#This Row],[Class]:[Column4]])&gt;1,MIN(Table134_13[[#This Row],[Class]:[Column2]]),0)</f>
        <v>0</v>
      </c>
      <c r="K185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85" s="2" t="str">
        <f>IF(Table134_13[[#This Row],[Total]]&lt;&gt;"",RANK(Table134_13[[#This Row],[Total]],Table134_13[Total]),"")</f>
        <v/>
      </c>
      <c r="M185" s="5" t="str">
        <f>IF(Table134_13[[#This Row],[Name]]&lt;&gt;"",Table134_13[[#This Row],[Name]],"")</f>
        <v/>
      </c>
      <c r="N185">
        <f>SUM(Table134_13[[#This Row],[Class]:[Column3]])-Table134_13[[#This Row],[Discard]]</f>
        <v>0</v>
      </c>
      <c r="O185" s="5">
        <f>RANK(Table134_13[[#This Row],[Total2]],Table134_13[Total2])</f>
        <v>10</v>
      </c>
    </row>
    <row r="186" spans="10:15">
      <c r="J186" s="3">
        <f>IF(COUNT(Table134_13[[#This Row],[Class]:[Column4]])&gt;1,MIN(Table134_13[[#This Row],[Class]:[Column2]]),0)</f>
        <v>0</v>
      </c>
      <c r="K186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86" s="2" t="str">
        <f>IF(Table134_13[[#This Row],[Total]]&lt;&gt;"",RANK(Table134_13[[#This Row],[Total]],Table134_13[Total]),"")</f>
        <v/>
      </c>
      <c r="M186" s="5" t="str">
        <f>IF(Table134_13[[#This Row],[Name]]&lt;&gt;"",Table134_13[[#This Row],[Name]],"")</f>
        <v/>
      </c>
      <c r="N186">
        <f>SUM(Table134_13[[#This Row],[Class]:[Column3]])-Table134_13[[#This Row],[Discard]]</f>
        <v>0</v>
      </c>
      <c r="O186" s="5">
        <f>RANK(Table134_13[[#This Row],[Total2]],Table134_13[Total2])</f>
        <v>10</v>
      </c>
    </row>
    <row r="187" spans="10:15">
      <c r="J187" s="3">
        <f>IF(COUNT(Table134_13[[#This Row],[Class]:[Column4]])&gt;1,MIN(Table134_13[[#This Row],[Class]:[Column2]]),0)</f>
        <v>0</v>
      </c>
      <c r="K187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87" s="2" t="str">
        <f>IF(Table134_13[[#This Row],[Total]]&lt;&gt;"",RANK(Table134_13[[#This Row],[Total]],Table134_13[Total]),"")</f>
        <v/>
      </c>
      <c r="M187" s="5" t="str">
        <f>IF(Table134_13[[#This Row],[Name]]&lt;&gt;"",Table134_13[[#This Row],[Name]],"")</f>
        <v/>
      </c>
      <c r="N187">
        <f>SUM(Table134_13[[#This Row],[Class]:[Column3]])-Table134_13[[#This Row],[Discard]]</f>
        <v>0</v>
      </c>
      <c r="O187" s="5">
        <f>RANK(Table134_13[[#This Row],[Total2]],Table134_13[Total2])</f>
        <v>10</v>
      </c>
    </row>
    <row r="188" spans="10:15">
      <c r="J188" s="3">
        <f>IF(COUNT(Table134_13[[#This Row],[Class]:[Column4]])&gt;1,MIN(Table134_13[[#This Row],[Class]:[Column2]]),0)</f>
        <v>0</v>
      </c>
      <c r="K188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88" s="2" t="str">
        <f>IF(Table134_13[[#This Row],[Total]]&lt;&gt;"",RANK(Table134_13[[#This Row],[Total]],Table134_13[Total]),"")</f>
        <v/>
      </c>
      <c r="M188" s="5" t="str">
        <f>IF(Table134_13[[#This Row],[Name]]&lt;&gt;"",Table134_13[[#This Row],[Name]],"")</f>
        <v/>
      </c>
      <c r="N188">
        <f>SUM(Table134_13[[#This Row],[Class]:[Column3]])-Table134_13[[#This Row],[Discard]]</f>
        <v>0</v>
      </c>
      <c r="O188" s="5">
        <f>RANK(Table134_13[[#This Row],[Total2]],Table134_13[Total2])</f>
        <v>10</v>
      </c>
    </row>
    <row r="189" spans="10:15">
      <c r="J189" s="3">
        <f>IF(COUNT(Table134_13[[#This Row],[Class]:[Column4]])&gt;1,MIN(Table134_13[[#This Row],[Class]:[Column2]]),0)</f>
        <v>0</v>
      </c>
      <c r="K189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89" s="2" t="str">
        <f>IF(Table134_13[[#This Row],[Total]]&lt;&gt;"",RANK(Table134_13[[#This Row],[Total]],Table134_13[Total]),"")</f>
        <v/>
      </c>
      <c r="M189" s="5" t="str">
        <f>IF(Table134_13[[#This Row],[Name]]&lt;&gt;"",Table134_13[[#This Row],[Name]],"")</f>
        <v/>
      </c>
      <c r="N189">
        <f>SUM(Table134_13[[#This Row],[Class]:[Column3]])-Table134_13[[#This Row],[Discard]]</f>
        <v>0</v>
      </c>
      <c r="O189" s="5">
        <f>RANK(Table134_13[[#This Row],[Total2]],Table134_13[Total2])</f>
        <v>10</v>
      </c>
    </row>
    <row r="190" spans="10:15">
      <c r="J190" s="3">
        <f>IF(COUNT(Table134_13[[#This Row],[Class]:[Column4]])&gt;1,MIN(Table134_13[[#This Row],[Class]:[Column2]]),0)</f>
        <v>0</v>
      </c>
      <c r="K190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90" s="2" t="str">
        <f>IF(Table134_13[[#This Row],[Total]]&lt;&gt;"",RANK(Table134_13[[#This Row],[Total]],Table134_13[Total]),"")</f>
        <v/>
      </c>
      <c r="M190" s="5" t="str">
        <f>IF(Table134_13[[#This Row],[Name]]&lt;&gt;"",Table134_13[[#This Row],[Name]],"")</f>
        <v/>
      </c>
      <c r="N190">
        <f>SUM(Table134_13[[#This Row],[Class]:[Column3]])-Table134_13[[#This Row],[Discard]]</f>
        <v>0</v>
      </c>
      <c r="O190" s="5">
        <f>RANK(Table134_13[[#This Row],[Total2]],Table134_13[Total2])</f>
        <v>10</v>
      </c>
    </row>
    <row r="191" spans="10:15">
      <c r="J191" s="3">
        <f>IF(COUNT(Table134_13[[#This Row],[Class]:[Column4]])&gt;1,MIN(Table134_13[[#This Row],[Class]:[Column2]]),0)</f>
        <v>0</v>
      </c>
      <c r="K191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91" s="2" t="str">
        <f>IF(Table134_13[[#This Row],[Total]]&lt;&gt;"",RANK(Table134_13[[#This Row],[Total]],Table134_13[Total]),"")</f>
        <v/>
      </c>
      <c r="M191" s="5" t="str">
        <f>IF(Table134_13[[#This Row],[Name]]&lt;&gt;"",Table134_13[[#This Row],[Name]],"")</f>
        <v/>
      </c>
      <c r="N191">
        <f>SUM(Table134_13[[#This Row],[Class]:[Column3]])-Table134_13[[#This Row],[Discard]]</f>
        <v>0</v>
      </c>
      <c r="O191" s="5">
        <f>RANK(Table134_13[[#This Row],[Total2]],Table134_13[Total2])</f>
        <v>10</v>
      </c>
    </row>
    <row r="192" spans="10:15">
      <c r="J192" s="3">
        <f>IF(COUNT(Table134_13[[#This Row],[Class]:[Column4]])&gt;1,MIN(Table134_13[[#This Row],[Class]:[Column2]]),0)</f>
        <v>0</v>
      </c>
      <c r="K192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92" s="2" t="str">
        <f>IF(Table134_13[[#This Row],[Total]]&lt;&gt;"",RANK(Table134_13[[#This Row],[Total]],Table134_13[Total]),"")</f>
        <v/>
      </c>
      <c r="M192" s="5" t="str">
        <f>IF(Table134_13[[#This Row],[Name]]&lt;&gt;"",Table134_13[[#This Row],[Name]],"")</f>
        <v/>
      </c>
      <c r="N192">
        <f>SUM(Table134_13[[#This Row],[Class]:[Column3]])-Table134_13[[#This Row],[Discard]]</f>
        <v>0</v>
      </c>
      <c r="O192" s="5">
        <f>RANK(Table134_13[[#This Row],[Total2]],Table134_13[Total2])</f>
        <v>10</v>
      </c>
    </row>
    <row r="193" spans="10:15">
      <c r="J193" s="3">
        <f>IF(COUNT(Table134_13[[#This Row],[Class]:[Column4]])&gt;1,MIN(Table134_13[[#This Row],[Class]:[Column2]]),0)</f>
        <v>0</v>
      </c>
      <c r="K193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93" s="2" t="str">
        <f>IF(Table134_13[[#This Row],[Total]]&lt;&gt;"",RANK(Table134_13[[#This Row],[Total]],Table134_13[Total]),"")</f>
        <v/>
      </c>
      <c r="M193" s="5" t="str">
        <f>IF(Table134_13[[#This Row],[Name]]&lt;&gt;"",Table134_13[[#This Row],[Name]],"")</f>
        <v/>
      </c>
      <c r="N193">
        <f>SUM(Table134_13[[#This Row],[Class]:[Column3]])-Table134_13[[#This Row],[Discard]]</f>
        <v>0</v>
      </c>
      <c r="O193" s="5">
        <f>RANK(Table134_13[[#This Row],[Total2]],Table134_13[Total2])</f>
        <v>10</v>
      </c>
    </row>
    <row r="194" spans="10:15">
      <c r="J194" s="3">
        <f>IF(COUNT(Table134_13[[#This Row],[Class]:[Column4]])&gt;1,MIN(Table134_13[[#This Row],[Class]:[Column2]]),0)</f>
        <v>0</v>
      </c>
      <c r="K194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94" s="2" t="str">
        <f>IF(Table134_13[[#This Row],[Total]]&lt;&gt;"",RANK(Table134_13[[#This Row],[Total]],Table134_13[Total]),"")</f>
        <v/>
      </c>
      <c r="M194" s="5" t="str">
        <f>IF(Table134_13[[#This Row],[Name]]&lt;&gt;"",Table134_13[[#This Row],[Name]],"")</f>
        <v/>
      </c>
      <c r="N194">
        <f>SUM(Table134_13[[#This Row],[Class]:[Column3]])-Table134_13[[#This Row],[Discard]]</f>
        <v>0</v>
      </c>
      <c r="O194" s="5">
        <f>RANK(Table134_13[[#This Row],[Total2]],Table134_13[Total2])</f>
        <v>10</v>
      </c>
    </row>
    <row r="195" spans="10:15">
      <c r="J195" s="3">
        <f>IF(COUNT(Table134_13[[#This Row],[Class]:[Column4]])&gt;1,MIN(Table134_13[[#This Row],[Class]:[Column2]]),0)</f>
        <v>0</v>
      </c>
      <c r="K195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95" s="2" t="str">
        <f>IF(Table134_13[[#This Row],[Total]]&lt;&gt;"",RANK(Table134_13[[#This Row],[Total]],Table134_13[Total]),"")</f>
        <v/>
      </c>
      <c r="M195" s="5" t="str">
        <f>IF(Table134_13[[#This Row],[Name]]&lt;&gt;"",Table134_13[[#This Row],[Name]],"")</f>
        <v/>
      </c>
      <c r="N195">
        <f>SUM(Table134_13[[#This Row],[Class]:[Column3]])-Table134_13[[#This Row],[Discard]]</f>
        <v>0</v>
      </c>
      <c r="O195" s="5">
        <f>RANK(Table134_13[[#This Row],[Total2]],Table134_13[Total2])</f>
        <v>10</v>
      </c>
    </row>
    <row r="196" spans="10:15">
      <c r="J196" s="3">
        <f>IF(COUNT(Table134_13[[#This Row],[Class]:[Column4]])&gt;1,MIN(Table134_13[[#This Row],[Class]:[Column2]]),0)</f>
        <v>0</v>
      </c>
      <c r="K196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96" s="2" t="str">
        <f>IF(Table134_13[[#This Row],[Total]]&lt;&gt;"",RANK(Table134_13[[#This Row],[Total]],Table134_13[Total]),"")</f>
        <v/>
      </c>
      <c r="M196" s="5" t="str">
        <f>IF(Table134_13[[#This Row],[Name]]&lt;&gt;"",Table134_13[[#This Row],[Name]],"")</f>
        <v/>
      </c>
      <c r="N196">
        <f>SUM(Table134_13[[#This Row],[Class]:[Column3]])-Table134_13[[#This Row],[Discard]]</f>
        <v>0</v>
      </c>
      <c r="O196" s="5">
        <f>RANK(Table134_13[[#This Row],[Total2]],Table134_13[Total2])</f>
        <v>10</v>
      </c>
    </row>
    <row r="197" spans="10:15">
      <c r="J197" s="3">
        <f>IF(COUNT(Table134_13[[#This Row],[Class]:[Column4]])&gt;1,MIN(Table134_13[[#This Row],[Class]:[Column2]]),0)</f>
        <v>0</v>
      </c>
      <c r="K197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97" s="2" t="str">
        <f>IF(Table134_13[[#This Row],[Total]]&lt;&gt;"",RANK(Table134_13[[#This Row],[Total]],Table134_13[Total]),"")</f>
        <v/>
      </c>
      <c r="M197" s="5" t="str">
        <f>IF(Table134_13[[#This Row],[Name]]&lt;&gt;"",Table134_13[[#This Row],[Name]],"")</f>
        <v/>
      </c>
      <c r="N197">
        <f>SUM(Table134_13[[#This Row],[Class]:[Column3]])-Table134_13[[#This Row],[Discard]]</f>
        <v>0</v>
      </c>
      <c r="O197" s="5">
        <f>RANK(Table134_13[[#This Row],[Total2]],Table134_13[Total2])</f>
        <v>10</v>
      </c>
    </row>
    <row r="198" spans="10:15">
      <c r="J198" s="3">
        <f>IF(COUNT(Table134_13[[#This Row],[Class]:[Column4]])&gt;1,MIN(Table134_13[[#This Row],[Class]:[Column2]]),0)</f>
        <v>0</v>
      </c>
      <c r="K198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98" s="2" t="str">
        <f>IF(Table134_13[[#This Row],[Total]]&lt;&gt;"",RANK(Table134_13[[#This Row],[Total]],Table134_13[Total]),"")</f>
        <v/>
      </c>
      <c r="M198" s="5" t="str">
        <f>IF(Table134_13[[#This Row],[Name]]&lt;&gt;"",Table134_13[[#This Row],[Name]],"")</f>
        <v/>
      </c>
      <c r="N198">
        <f>SUM(Table134_13[[#This Row],[Class]:[Column3]])-Table134_13[[#This Row],[Discard]]</f>
        <v>0</v>
      </c>
      <c r="O198" s="5">
        <f>RANK(Table134_13[[#This Row],[Total2]],Table134_13[Total2])</f>
        <v>10</v>
      </c>
    </row>
    <row r="199" spans="10:15">
      <c r="J199" s="3">
        <f>IF(COUNT(Table134_13[[#This Row],[Class]:[Column4]])&gt;1,MIN(Table134_13[[#This Row],[Class]:[Column2]]),0)</f>
        <v>0</v>
      </c>
      <c r="K199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199" s="2" t="str">
        <f>IF(Table134_13[[#This Row],[Total]]&lt;&gt;"",RANK(Table134_13[[#This Row],[Total]],Table134_13[Total]),"")</f>
        <v/>
      </c>
      <c r="M199" s="5" t="str">
        <f>IF(Table134_13[[#This Row],[Name]]&lt;&gt;"",Table134_13[[#This Row],[Name]],"")</f>
        <v/>
      </c>
      <c r="N199">
        <f>SUM(Table134_13[[#This Row],[Class]:[Column3]])-Table134_13[[#This Row],[Discard]]</f>
        <v>0</v>
      </c>
      <c r="O199" s="5">
        <f>RANK(Table134_13[[#This Row],[Total2]],Table134_13[Total2])</f>
        <v>10</v>
      </c>
    </row>
    <row r="200" spans="10:15">
      <c r="J200" s="3">
        <f>IF(COUNT(Table134_13[[#This Row],[Class]:[Column4]])&gt;1,MIN(Table134_13[[#This Row],[Class]:[Column2]]),0)</f>
        <v>0</v>
      </c>
      <c r="K200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200" s="2" t="str">
        <f>IF(Table134_13[[#This Row],[Total]]&lt;&gt;"",RANK(Table134_13[[#This Row],[Total]],Table134_13[Total]),"")</f>
        <v/>
      </c>
      <c r="M200" s="5" t="str">
        <f>IF(Table134_13[[#This Row],[Name]]&lt;&gt;"",Table134_13[[#This Row],[Name]],"")</f>
        <v/>
      </c>
      <c r="N200">
        <f>SUM(Table134_13[[#This Row],[Class]:[Column3]])-Table134_13[[#This Row],[Discard]]</f>
        <v>0</v>
      </c>
      <c r="O200" s="5">
        <f>RANK(Table134_13[[#This Row],[Total2]],Table134_13[Total2])</f>
        <v>10</v>
      </c>
    </row>
    <row r="201" spans="10:15">
      <c r="J201" s="3">
        <f>IF(COUNT(Table134_13[[#This Row],[Class]:[Column4]])&gt;1,MIN(Table134_13[[#This Row],[Class]:[Column2]]),0)</f>
        <v>0</v>
      </c>
      <c r="K201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201" s="2" t="str">
        <f>IF(Table134_13[[#This Row],[Total]]&lt;&gt;"",RANK(Table134_13[[#This Row],[Total]],Table134_13[Total]),"")</f>
        <v/>
      </c>
      <c r="M201" s="5" t="str">
        <f>IF(Table134_13[[#This Row],[Name]]&lt;&gt;"",Table134_13[[#This Row],[Name]],"")</f>
        <v/>
      </c>
      <c r="N201">
        <f>SUM(Table134_13[[#This Row],[Class]:[Column3]])-Table134_13[[#This Row],[Discard]]</f>
        <v>0</v>
      </c>
      <c r="O201" s="5">
        <f>RANK(Table134_13[[#This Row],[Total2]],Table134_13[Total2])</f>
        <v>10</v>
      </c>
    </row>
    <row r="202" spans="10:15">
      <c r="J202" s="3">
        <f>IF(COUNT(Table134_13[[#This Row],[Class]:[Column4]])&gt;1,MIN(Table134_13[[#This Row],[Class]:[Column2]]),0)</f>
        <v>0</v>
      </c>
      <c r="K202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202" s="2" t="str">
        <f>IF(Table134_13[[#This Row],[Total]]&lt;&gt;"",RANK(Table134_13[[#This Row],[Total]],Table134_13[Total]),"")</f>
        <v/>
      </c>
      <c r="M202" s="5" t="str">
        <f>IF(Table134_13[[#This Row],[Name]]&lt;&gt;"",Table134_13[[#This Row],[Name]],"")</f>
        <v/>
      </c>
      <c r="N202">
        <f>SUM(Table134_13[[#This Row],[Class]:[Column3]])-Table134_13[[#This Row],[Discard]]</f>
        <v>0</v>
      </c>
      <c r="O202" s="5">
        <f>RANK(Table134_13[[#This Row],[Total2]],Table134_13[Total2])</f>
        <v>10</v>
      </c>
    </row>
    <row r="203" spans="10:15">
      <c r="J203" s="3">
        <f>IF(COUNT(Table134_13[[#This Row],[Class]:[Column4]])&gt;1,MIN(Table134_13[[#This Row],[Class]:[Column2]]),0)</f>
        <v>0</v>
      </c>
      <c r="K203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203" s="2" t="str">
        <f>IF(Table134_13[[#This Row],[Total]]&lt;&gt;"",RANK(Table134_13[[#This Row],[Total]],Table134_13[Total]),"")</f>
        <v/>
      </c>
      <c r="M203" s="5" t="str">
        <f>IF(Table134_13[[#This Row],[Name]]&lt;&gt;"",Table134_13[[#This Row],[Name]],"")</f>
        <v/>
      </c>
      <c r="N203">
        <f>SUM(Table134_13[[#This Row],[Class]:[Column3]])-Table134_13[[#This Row],[Discard]]</f>
        <v>0</v>
      </c>
      <c r="O203" s="5">
        <f>RANK(Table134_13[[#This Row],[Total2]],Table134_13[Total2])</f>
        <v>10</v>
      </c>
    </row>
    <row r="204" spans="10:15">
      <c r="J204" s="3">
        <f>IF(COUNT(Table134_13[[#This Row],[Class]:[Column4]])&gt;1,MIN(Table134_13[[#This Row],[Class]:[Column2]]),0)</f>
        <v>0</v>
      </c>
      <c r="K204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204" s="2" t="str">
        <f>IF(Table134_13[[#This Row],[Total]]&lt;&gt;"",RANK(Table134_13[[#This Row],[Total]],Table134_13[Total]),"")</f>
        <v/>
      </c>
      <c r="M204" s="5" t="str">
        <f>IF(Table134_13[[#This Row],[Name]]&lt;&gt;"",Table134_13[[#This Row],[Name]],"")</f>
        <v/>
      </c>
      <c r="N204">
        <f>SUM(Table134_13[[#This Row],[Class]:[Column3]])-Table134_13[[#This Row],[Discard]]</f>
        <v>0</v>
      </c>
      <c r="O204" s="5">
        <f>RANK(Table134_13[[#This Row],[Total2]],Table134_13[Total2])</f>
        <v>10</v>
      </c>
    </row>
    <row r="205" spans="10:15">
      <c r="J205" s="3">
        <f>IF(COUNT(Table134_13[[#This Row],[Class]:[Column4]])&gt;1,MIN(Table134_13[[#This Row],[Class]:[Column2]]),0)</f>
        <v>0</v>
      </c>
      <c r="K205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205" s="2" t="str">
        <f>IF(Table134_13[[#This Row],[Total]]&lt;&gt;"",RANK(Table134_13[[#This Row],[Total]],Table134_13[Total]),"")</f>
        <v/>
      </c>
      <c r="M205" s="5" t="str">
        <f>IF(Table134_13[[#This Row],[Name]]&lt;&gt;"",Table134_13[[#This Row],[Name]],"")</f>
        <v/>
      </c>
      <c r="N205">
        <f>SUM(Table134_13[[#This Row],[Class]:[Column3]])-Table134_13[[#This Row],[Discard]]</f>
        <v>0</v>
      </c>
      <c r="O205" s="5">
        <f>RANK(Table134_13[[#This Row],[Total2]],Table134_13[Total2])</f>
        <v>10</v>
      </c>
    </row>
    <row r="206" spans="10:15">
      <c r="J206" s="3">
        <f>IF(COUNT(Table134_13[[#This Row],[Class]:[Column4]])&gt;1,MIN(Table134_13[[#This Row],[Class]:[Column2]]),0)</f>
        <v>0</v>
      </c>
      <c r="K206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206" s="2" t="str">
        <f>IF(Table134_13[[#This Row],[Total]]&lt;&gt;"",RANK(Table134_13[[#This Row],[Total]],Table134_13[Total]),"")</f>
        <v/>
      </c>
      <c r="M206" s="5" t="str">
        <f>IF(Table134_13[[#This Row],[Name]]&lt;&gt;"",Table134_13[[#This Row],[Name]],"")</f>
        <v/>
      </c>
      <c r="N206">
        <f>SUM(Table134_13[[#This Row],[Class]:[Column3]])-Table134_13[[#This Row],[Discard]]</f>
        <v>0</v>
      </c>
      <c r="O206" s="5">
        <f>RANK(Table134_13[[#This Row],[Total2]],Table134_13[Total2])</f>
        <v>10</v>
      </c>
    </row>
    <row r="207" spans="10:15">
      <c r="J207" s="3">
        <f>IF(COUNT(Table134_13[[#This Row],[Class]:[Column4]])&gt;1,MIN(Table134_13[[#This Row],[Class]:[Column2]]),0)</f>
        <v>0</v>
      </c>
      <c r="K207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207" s="2" t="str">
        <f>IF(Table134_13[[#This Row],[Total]]&lt;&gt;"",RANK(Table134_13[[#This Row],[Total]],Table134_13[Total]),"")</f>
        <v/>
      </c>
      <c r="M207" s="5" t="str">
        <f>IF(Table134_13[[#This Row],[Name]]&lt;&gt;"",Table134_13[[#This Row],[Name]],"")</f>
        <v/>
      </c>
      <c r="N207">
        <f>SUM(Table134_13[[#This Row],[Class]:[Column3]])-Table134_13[[#This Row],[Discard]]</f>
        <v>0</v>
      </c>
      <c r="O207" s="5">
        <f>RANK(Table134_13[[#This Row],[Total2]],Table134_13[Total2])</f>
        <v>10</v>
      </c>
    </row>
    <row r="208" spans="10:15">
      <c r="J208" s="3">
        <f>IF(COUNT(Table134_13[[#This Row],[Class]:[Column4]])&gt;1,MIN(Table134_13[[#This Row],[Class]:[Column2]]),0)</f>
        <v>0</v>
      </c>
      <c r="K208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208" s="2" t="str">
        <f>IF(Table134_13[[#This Row],[Total]]&lt;&gt;"",RANK(Table134_13[[#This Row],[Total]],Table134_13[Total]),"")</f>
        <v/>
      </c>
      <c r="M208" s="5" t="str">
        <f>IF(Table134_13[[#This Row],[Name]]&lt;&gt;"",Table134_13[[#This Row],[Name]],"")</f>
        <v/>
      </c>
      <c r="N208">
        <f>SUM(Table134_13[[#This Row],[Class]:[Column3]])-Table134_13[[#This Row],[Discard]]</f>
        <v>0</v>
      </c>
      <c r="O208" s="5">
        <f>RANK(Table134_13[[#This Row],[Total2]],Table134_13[Total2])</f>
        <v>10</v>
      </c>
    </row>
    <row r="209" spans="10:15">
      <c r="J209" s="3">
        <f>IF(COUNT(Table134_13[[#This Row],[Class]:[Column4]])&gt;1,MIN(Table134_13[[#This Row],[Class]:[Column2]]),0)</f>
        <v>0</v>
      </c>
      <c r="K209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209" s="2" t="str">
        <f>IF(Table134_13[[#This Row],[Total]]&lt;&gt;"",RANK(Table134_13[[#This Row],[Total]],Table134_13[Total]),"")</f>
        <v/>
      </c>
      <c r="M209" s="5" t="str">
        <f>IF(Table134_13[[#This Row],[Name]]&lt;&gt;"",Table134_13[[#This Row],[Name]],"")</f>
        <v/>
      </c>
      <c r="N209">
        <f>SUM(Table134_13[[#This Row],[Class]:[Column3]])-Table134_13[[#This Row],[Discard]]</f>
        <v>0</v>
      </c>
      <c r="O209" s="5">
        <f>RANK(Table134_13[[#This Row],[Total2]],Table134_13[Total2])</f>
        <v>10</v>
      </c>
    </row>
    <row r="210" spans="10:15">
      <c r="J210" s="3">
        <f>IF(COUNT(Table134_13[[#This Row],[Class]:[Column4]])&gt;1,MIN(Table134_13[[#This Row],[Class]:[Column2]]),0)</f>
        <v>0</v>
      </c>
      <c r="K210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210" s="2" t="str">
        <f>IF(Table134_13[[#This Row],[Total]]&lt;&gt;"",RANK(Table134_13[[#This Row],[Total]],Table134_13[Total]),"")</f>
        <v/>
      </c>
      <c r="M210" s="5" t="str">
        <f>IF(Table134_13[[#This Row],[Name]]&lt;&gt;"",Table134_13[[#This Row],[Name]],"")</f>
        <v/>
      </c>
      <c r="N210">
        <f>SUM(Table134_13[[#This Row],[Class]:[Column3]])-Table134_13[[#This Row],[Discard]]</f>
        <v>0</v>
      </c>
      <c r="O210" s="5">
        <f>RANK(Table134_13[[#This Row],[Total2]],Table134_13[Total2])</f>
        <v>10</v>
      </c>
    </row>
    <row r="211" spans="10:15">
      <c r="J211" s="3">
        <f>IF(COUNT(Table134_13[[#This Row],[Class]:[Column4]])&gt;1,MIN(Table134_13[[#This Row],[Class]:[Column2]]),0)</f>
        <v>0</v>
      </c>
      <c r="K211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211" s="2" t="str">
        <f>IF(Table134_13[[#This Row],[Total]]&lt;&gt;"",RANK(Table134_13[[#This Row],[Total]],Table134_13[Total]),"")</f>
        <v/>
      </c>
      <c r="M211" s="5" t="str">
        <f>IF(Table134_13[[#This Row],[Name]]&lt;&gt;"",Table134_13[[#This Row],[Name]],"")</f>
        <v/>
      </c>
      <c r="N211">
        <f>SUM(Table134_13[[#This Row],[Class]:[Column3]])-Table134_13[[#This Row],[Discard]]</f>
        <v>0</v>
      </c>
      <c r="O211" s="5">
        <f>RANK(Table134_13[[#This Row],[Total2]],Table134_13[Total2])</f>
        <v>10</v>
      </c>
    </row>
    <row r="212" spans="10:15">
      <c r="J212" s="3">
        <f>IF(COUNT(Table134_13[[#This Row],[Class]:[Column4]])&gt;1,MIN(Table134_13[[#This Row],[Class]:[Column2]]),0)</f>
        <v>0</v>
      </c>
      <c r="K212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212" s="2" t="str">
        <f>IF(Table134_13[[#This Row],[Total]]&lt;&gt;"",RANK(Table134_13[[#This Row],[Total]],Table134_13[Total]),"")</f>
        <v/>
      </c>
      <c r="M212" s="5" t="str">
        <f>IF(Table134_13[[#This Row],[Name]]&lt;&gt;"",Table134_13[[#This Row],[Name]],"")</f>
        <v/>
      </c>
      <c r="N212">
        <f>SUM(Table134_13[[#This Row],[Class]:[Column3]])-Table134_13[[#This Row],[Discard]]</f>
        <v>0</v>
      </c>
      <c r="O212" s="5">
        <f>RANK(Table134_13[[#This Row],[Total2]],Table134_13[Total2])</f>
        <v>10</v>
      </c>
    </row>
    <row r="213" spans="10:15">
      <c r="J213" s="3">
        <f>IF(COUNT(Table134_13[[#This Row],[Class]:[Column4]])&gt;1,MIN(Table134_13[[#This Row],[Class]:[Column2]]),0)</f>
        <v>0</v>
      </c>
      <c r="K213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213" s="2" t="str">
        <f>IF(Table134_13[[#This Row],[Total]]&lt;&gt;"",RANK(Table134_13[[#This Row],[Total]],Table134_13[Total]),"")</f>
        <v/>
      </c>
      <c r="M213" s="5" t="str">
        <f>IF(Table134_13[[#This Row],[Name]]&lt;&gt;"",Table134_13[[#This Row],[Name]],"")</f>
        <v/>
      </c>
      <c r="N213">
        <f>SUM(Table134_13[[#This Row],[Class]:[Column3]])-Table134_13[[#This Row],[Discard]]</f>
        <v>0</v>
      </c>
      <c r="O213" s="5">
        <f>RANK(Table134_13[[#This Row],[Total2]],Table134_13[Total2])</f>
        <v>10</v>
      </c>
    </row>
    <row r="214" spans="10:15">
      <c r="J214" s="3">
        <f>IF(COUNT(Table134_13[[#This Row],[Class]:[Column4]])&gt;1,MIN(Table134_13[[#This Row],[Class]:[Column2]]),0)</f>
        <v>0</v>
      </c>
      <c r="K214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214" s="2" t="str">
        <f>IF(Table134_13[[#This Row],[Total]]&lt;&gt;"",RANK(Table134_13[[#This Row],[Total]],Table134_13[Total]),"")</f>
        <v/>
      </c>
      <c r="M214" s="5" t="str">
        <f>IF(Table134_13[[#This Row],[Name]]&lt;&gt;"",Table134_13[[#This Row],[Name]],"")</f>
        <v/>
      </c>
      <c r="N214">
        <f>SUM(Table134_13[[#This Row],[Class]:[Column3]])-Table134_13[[#This Row],[Discard]]</f>
        <v>0</v>
      </c>
      <c r="O214" s="5">
        <f>RANK(Table134_13[[#This Row],[Total2]],Table134_13[Total2])</f>
        <v>10</v>
      </c>
    </row>
    <row r="215" spans="10:15">
      <c r="J215" s="3">
        <f>IF(COUNT(Table134_13[[#This Row],[Class]:[Column4]])&gt;1,MIN(Table134_13[[#This Row],[Class]:[Column2]]),0)</f>
        <v>0</v>
      </c>
      <c r="K215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215" s="2" t="str">
        <f>IF(Table134_13[[#This Row],[Total]]&lt;&gt;"",RANK(Table134_13[[#This Row],[Total]],Table134_13[Total]),"")</f>
        <v/>
      </c>
      <c r="M215" s="5" t="str">
        <f>IF(Table134_13[[#This Row],[Name]]&lt;&gt;"",Table134_13[[#This Row],[Name]],"")</f>
        <v/>
      </c>
      <c r="N215">
        <f>SUM(Table134_13[[#This Row],[Class]:[Column3]])-Table134_13[[#This Row],[Discard]]</f>
        <v>0</v>
      </c>
      <c r="O215" s="5">
        <f>RANK(Table134_13[[#This Row],[Total2]],Table134_13[Total2])</f>
        <v>10</v>
      </c>
    </row>
    <row r="216" spans="10:15">
      <c r="J216" s="3">
        <f>IF(COUNT(Table134_13[[#This Row],[Class]:[Column4]])&gt;1,MIN(Table134_13[[#This Row],[Class]:[Column2]]),0)</f>
        <v>0</v>
      </c>
      <c r="K216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216" s="2" t="str">
        <f>IF(Table134_13[[#This Row],[Total]]&lt;&gt;"",RANK(Table134_13[[#This Row],[Total]],Table134_13[Total]),"")</f>
        <v/>
      </c>
      <c r="M216" s="5" t="str">
        <f>IF(Table134_13[[#This Row],[Name]]&lt;&gt;"",Table134_13[[#This Row],[Name]],"")</f>
        <v/>
      </c>
      <c r="N216">
        <f>SUM(Table134_13[[#This Row],[Class]:[Column3]])-Table134_13[[#This Row],[Discard]]</f>
        <v>0</v>
      </c>
      <c r="O216" s="5">
        <f>RANK(Table134_13[[#This Row],[Total2]],Table134_13[Total2])</f>
        <v>10</v>
      </c>
    </row>
    <row r="217" spans="10:15">
      <c r="J217" s="3">
        <f>IF(COUNT(Table134_13[[#This Row],[Class]:[Column4]])&gt;1,MIN(Table134_13[[#This Row],[Class]:[Column2]]),0)</f>
        <v>0</v>
      </c>
      <c r="K217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217" s="2" t="str">
        <f>IF(Table134_13[[#This Row],[Total]]&lt;&gt;"",RANK(Table134_13[[#This Row],[Total]],Table134_13[Total]),"")</f>
        <v/>
      </c>
      <c r="M217" s="5" t="str">
        <f>IF(Table134_13[[#This Row],[Name]]&lt;&gt;"",Table134_13[[#This Row],[Name]],"")</f>
        <v/>
      </c>
      <c r="N217">
        <f>SUM(Table134_13[[#This Row],[Class]:[Column3]])-Table134_13[[#This Row],[Discard]]</f>
        <v>0</v>
      </c>
      <c r="O217" s="5">
        <f>RANK(Table134_13[[#This Row],[Total2]],Table134_13[Total2])</f>
        <v>10</v>
      </c>
    </row>
    <row r="218" spans="10:15">
      <c r="J218" s="3">
        <f>IF(COUNT(Table134_13[[#This Row],[Class]:[Column4]])&gt;1,MIN(Table134_13[[#This Row],[Class]:[Column2]]),0)</f>
        <v>0</v>
      </c>
      <c r="K218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218" s="2" t="str">
        <f>IF(Table134_13[[#This Row],[Total]]&lt;&gt;"",RANK(Table134_13[[#This Row],[Total]],Table134_13[Total]),"")</f>
        <v/>
      </c>
      <c r="M218" s="5" t="str">
        <f>IF(Table134_13[[#This Row],[Name]]&lt;&gt;"",Table134_13[[#This Row],[Name]],"")</f>
        <v/>
      </c>
      <c r="N218">
        <f>SUM(Table134_13[[#This Row],[Class]:[Column3]])-Table134_13[[#This Row],[Discard]]</f>
        <v>0</v>
      </c>
      <c r="O218" s="5">
        <f>RANK(Table134_13[[#This Row],[Total2]],Table134_13[Total2])</f>
        <v>10</v>
      </c>
    </row>
    <row r="219" spans="10:15">
      <c r="J219" s="3">
        <f>IF(COUNT(Table134_13[[#This Row],[Class]:[Column4]])&gt;1,MIN(Table134_13[[#This Row],[Class]:[Column2]]),0)</f>
        <v>0</v>
      </c>
      <c r="K219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219" s="2" t="str">
        <f>IF(Table134_13[[#This Row],[Total]]&lt;&gt;"",RANK(Table134_13[[#This Row],[Total]],Table134_13[Total]),"")</f>
        <v/>
      </c>
      <c r="M219" s="5" t="str">
        <f>IF(Table134_13[[#This Row],[Name]]&lt;&gt;"",Table134_13[[#This Row],[Name]],"")</f>
        <v/>
      </c>
      <c r="N219">
        <f>SUM(Table134_13[[#This Row],[Class]:[Column3]])-Table134_13[[#This Row],[Discard]]</f>
        <v>0</v>
      </c>
      <c r="O219" s="5">
        <f>RANK(Table134_13[[#This Row],[Total2]],Table134_13[Total2])</f>
        <v>10</v>
      </c>
    </row>
    <row r="220" spans="10:15">
      <c r="J220" s="3">
        <f>IF(COUNT(Table134_13[[#This Row],[Class]:[Column4]])&gt;1,MIN(Table134_13[[#This Row],[Class]:[Column2]]),0)</f>
        <v>0</v>
      </c>
      <c r="K220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220" s="2" t="str">
        <f>IF(Table134_13[[#This Row],[Total]]&lt;&gt;"",RANK(Table134_13[[#This Row],[Total]],Table134_13[Total]),"")</f>
        <v/>
      </c>
      <c r="M220" s="5" t="str">
        <f>IF(Table134_13[[#This Row],[Name]]&lt;&gt;"",Table134_13[[#This Row],[Name]],"")</f>
        <v/>
      </c>
      <c r="N220">
        <f>SUM(Table134_13[[#This Row],[Class]:[Column3]])-Table134_13[[#This Row],[Discard]]</f>
        <v>0</v>
      </c>
      <c r="O220" s="5">
        <f>RANK(Table134_13[[#This Row],[Total2]],Table134_13[Total2])</f>
        <v>10</v>
      </c>
    </row>
    <row r="221" spans="10:15">
      <c r="J221" s="3">
        <f>IF(COUNT(Table134_13[[#This Row],[Class]:[Column4]])&gt;1,MIN(Table134_13[[#This Row],[Class]:[Column2]]),0)</f>
        <v>0</v>
      </c>
      <c r="K221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221" s="2" t="str">
        <f>IF(Table134_13[[#This Row],[Total]]&lt;&gt;"",RANK(Table134_13[[#This Row],[Total]],Table134_13[Total]),"")</f>
        <v/>
      </c>
      <c r="M221" s="5" t="str">
        <f>IF(Table134_13[[#This Row],[Name]]&lt;&gt;"",Table134_13[[#This Row],[Name]],"")</f>
        <v/>
      </c>
      <c r="N221">
        <f>SUM(Table134_13[[#This Row],[Class]:[Column3]])-Table134_13[[#This Row],[Discard]]</f>
        <v>0</v>
      </c>
      <c r="O221" s="5">
        <f>RANK(Table134_13[[#This Row],[Total2]],Table134_13[Total2])</f>
        <v>10</v>
      </c>
    </row>
    <row r="222" spans="10:15">
      <c r="J222" s="3">
        <f>IF(COUNT(Table134_13[[#This Row],[Class]:[Column4]])&gt;1,MIN(Table134_13[[#This Row],[Class]:[Column2]]),0)</f>
        <v>0</v>
      </c>
      <c r="K222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222" s="2" t="str">
        <f>IF(Table134_13[[#This Row],[Total]]&lt;&gt;"",RANK(Table134_13[[#This Row],[Total]],Table134_13[Total]),"")</f>
        <v/>
      </c>
      <c r="M222" s="5" t="str">
        <f>IF(Table134_13[[#This Row],[Name]]&lt;&gt;"",Table134_13[[#This Row],[Name]],"")</f>
        <v/>
      </c>
      <c r="N222">
        <f>SUM(Table134_13[[#This Row],[Class]:[Column3]])-Table134_13[[#This Row],[Discard]]</f>
        <v>0</v>
      </c>
      <c r="O222" s="5">
        <f>RANK(Table134_13[[#This Row],[Total2]],Table134_13[Total2])</f>
        <v>10</v>
      </c>
    </row>
    <row r="223" spans="10:15">
      <c r="J223" s="3">
        <f>IF(COUNT(Table134_13[[#This Row],[Class]:[Column4]])&gt;1,MIN(Table134_13[[#This Row],[Class]:[Column2]]),0)</f>
        <v>0</v>
      </c>
      <c r="K223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223" s="2" t="str">
        <f>IF(Table134_13[[#This Row],[Total]]&lt;&gt;"",RANK(Table134_13[[#This Row],[Total]],Table134_13[Total]),"")</f>
        <v/>
      </c>
      <c r="M223" s="5" t="str">
        <f>IF(Table134_13[[#This Row],[Name]]&lt;&gt;"",Table134_13[[#This Row],[Name]],"")</f>
        <v/>
      </c>
      <c r="N223">
        <f>SUM(Table134_13[[#This Row],[Class]:[Column3]])-Table134_13[[#This Row],[Discard]]</f>
        <v>0</v>
      </c>
      <c r="O223" s="5">
        <f>RANK(Table134_13[[#This Row],[Total2]],Table134_13[Total2])</f>
        <v>10</v>
      </c>
    </row>
    <row r="224" spans="10:15">
      <c r="J224" s="3">
        <f>IF(COUNT(Table134_13[[#This Row],[Class]:[Column4]])&gt;1,MIN(Table134_13[[#This Row],[Class]:[Column2]]),0)</f>
        <v>0</v>
      </c>
      <c r="K224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224" s="2" t="str">
        <f>IF(Table134_13[[#This Row],[Total]]&lt;&gt;"",RANK(Table134_13[[#This Row],[Total]],Table134_13[Total]),"")</f>
        <v/>
      </c>
      <c r="M224" s="5" t="str">
        <f>IF(Table134_13[[#This Row],[Name]]&lt;&gt;"",Table134_13[[#This Row],[Name]],"")</f>
        <v/>
      </c>
      <c r="N224">
        <f>SUM(Table134_13[[#This Row],[Class]:[Column3]])-Table134_13[[#This Row],[Discard]]</f>
        <v>0</v>
      </c>
      <c r="O224" s="5">
        <f>RANK(Table134_13[[#This Row],[Total2]],Table134_13[Total2])</f>
        <v>10</v>
      </c>
    </row>
    <row r="225" spans="10:15">
      <c r="J225" s="3">
        <f>IF(COUNT(Table134_13[[#This Row],[Class]:[Column4]])&gt;1,MIN(Table134_13[[#This Row],[Class]:[Column2]]),0)</f>
        <v>0</v>
      </c>
      <c r="K225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225" s="2" t="str">
        <f>IF(Table134_13[[#This Row],[Total]]&lt;&gt;"",RANK(Table134_13[[#This Row],[Total]],Table134_13[Total]),"")</f>
        <v/>
      </c>
      <c r="M225" s="5" t="str">
        <f>IF(Table134_13[[#This Row],[Name]]&lt;&gt;"",Table134_13[[#This Row],[Name]],"")</f>
        <v/>
      </c>
      <c r="N225">
        <f>SUM(Table134_13[[#This Row],[Class]:[Column3]])-Table134_13[[#This Row],[Discard]]</f>
        <v>0</v>
      </c>
      <c r="O225" s="5">
        <f>RANK(Table134_13[[#This Row],[Total2]],Table134_13[Total2])</f>
        <v>10</v>
      </c>
    </row>
    <row r="226" spans="10:15">
      <c r="J226" s="3">
        <f>IF(COUNT(Table134_13[[#This Row],[Class]:[Column4]])&gt;1,MIN(Table134_13[[#This Row],[Class]:[Column2]]),0)</f>
        <v>0</v>
      </c>
      <c r="K226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226" s="2" t="str">
        <f>IF(Table134_13[[#This Row],[Total]]&lt;&gt;"",RANK(Table134_13[[#This Row],[Total]],Table134_13[Total]),"")</f>
        <v/>
      </c>
      <c r="M226" s="5" t="str">
        <f>IF(Table134_13[[#This Row],[Name]]&lt;&gt;"",Table134_13[[#This Row],[Name]],"")</f>
        <v/>
      </c>
      <c r="N226">
        <f>SUM(Table134_13[[#This Row],[Class]:[Column3]])-Table134_13[[#This Row],[Discard]]</f>
        <v>0</v>
      </c>
      <c r="O226" s="5">
        <f>RANK(Table134_13[[#This Row],[Total2]],Table134_13[Total2])</f>
        <v>10</v>
      </c>
    </row>
    <row r="227" spans="10:15">
      <c r="J227" s="3">
        <f>IF(COUNT(Table134_13[[#This Row],[Class]:[Column4]])&gt;1,MIN(Table134_13[[#This Row],[Class]:[Column2]]),0)</f>
        <v>0</v>
      </c>
      <c r="K227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227" s="2" t="str">
        <f>IF(Table134_13[[#This Row],[Total]]&lt;&gt;"",RANK(Table134_13[[#This Row],[Total]],Table134_13[Total]),"")</f>
        <v/>
      </c>
      <c r="M227" s="5" t="str">
        <f>IF(Table134_13[[#This Row],[Name]]&lt;&gt;"",Table134_13[[#This Row],[Name]],"")</f>
        <v/>
      </c>
      <c r="N227">
        <f>SUM(Table134_13[[#This Row],[Class]:[Column3]])-Table134_13[[#This Row],[Discard]]</f>
        <v>0</v>
      </c>
      <c r="O227" s="5">
        <f>RANK(Table134_13[[#This Row],[Total2]],Table134_13[Total2])</f>
        <v>10</v>
      </c>
    </row>
    <row r="228" spans="10:15">
      <c r="J228" s="3">
        <f>IF(COUNT(Table134_13[[#This Row],[Class]:[Column4]])&gt;1,MIN(Table134_13[[#This Row],[Class]:[Column2]]),0)</f>
        <v>0</v>
      </c>
      <c r="K228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228" s="2" t="str">
        <f>IF(Table134_13[[#This Row],[Total]]&lt;&gt;"",RANK(Table134_13[[#This Row],[Total]],Table134_13[Total]),"")</f>
        <v/>
      </c>
      <c r="M228" s="5" t="str">
        <f>IF(Table134_13[[#This Row],[Name]]&lt;&gt;"",Table134_13[[#This Row],[Name]],"")</f>
        <v/>
      </c>
      <c r="N228">
        <f>SUM(Table134_13[[#This Row],[Class]:[Column3]])-Table134_13[[#This Row],[Discard]]</f>
        <v>0</v>
      </c>
      <c r="O228" s="5">
        <f>RANK(Table134_13[[#This Row],[Total2]],Table134_13[Total2])</f>
        <v>10</v>
      </c>
    </row>
    <row r="229" spans="1:15">
      <c r="A229" s="11"/>
      <c r="B229" s="10"/>
      <c r="C229" s="10"/>
      <c r="D229" s="10"/>
      <c r="E229" s="10"/>
      <c r="F229" s="10"/>
      <c r="G229" s="10"/>
      <c r="H229" s="10"/>
      <c r="I229" s="10"/>
      <c r="J229" s="3">
        <f>IF(COUNT(Table134_13[[#This Row],[Class]:[Column4]])&gt;1,MIN(Table134_13[[#This Row],[Class]:[Column2]]),0)</f>
        <v>0</v>
      </c>
      <c r="K229" s="17" t="str">
        <f>IF(SUM(Table134_13[[#This Row],[Class]:[Column4]])-Table134_13[[#This Row],[Discard]]+Table134_13[[#This Row],[Discard]]/100000&gt;0,SUM(Table134_13[[#This Row],[Class]:[Column4]])-Table134_13[[#This Row],[Discard]],"")</f>
        <v/>
      </c>
      <c r="L229" s="2" t="str">
        <f>IF(Table134_13[[#This Row],[Total]]&lt;&gt;"",RANK(Table134_13[[#This Row],[Total]],Table134_13[Total]),"")</f>
        <v/>
      </c>
      <c r="M229" s="5" t="str">
        <f>IF(Table134_13[[#This Row],[Name]]&lt;&gt;"",Table134_13[[#This Row],[Name]],"")</f>
        <v/>
      </c>
      <c r="N229">
        <f>SUM(Table134_13[[#This Row],[Class]:[Column3]])-Table134_13[[#This Row],[Discard]]</f>
        <v>0</v>
      </c>
      <c r="O229" s="5">
        <f>RANK(Table134_13[[#This Row],[Total2]],Table134_13[Total2])</f>
        <v>10</v>
      </c>
    </row>
    <row r="230" spans="11:15">
      <c r="K230" s="17"/>
      <c r="L230" s="2" t="str">
        <f>IF(Table134_13[[#This Row],[Total]]&lt;&gt;"",RANK(Table134_13[[#This Row],[Total]],Table134_13[Total]),"")</f>
        <v/>
      </c>
      <c r="N230">
        <f>SUM(Table134_13[[#This Row],[Class]:[Column3]])-Table134_13[[#This Row],[Discard]]</f>
        <v>0</v>
      </c>
      <c r="O230" s="5">
        <f>RANK(Table134_13[[#This Row],[Total2]],Table134_13[Total2])</f>
        <v>10</v>
      </c>
    </row>
  </sheetData>
  <mergeCells count="1">
    <mergeCell ref="E1:G1"/>
  </mergeCells>
  <pageMargins left="0.75" right="0.75" top="1" bottom="1" header="0.5" footer="0.5"/>
  <pageSetup paperSize="9" scale="63" orientation="portrait"/>
  <headerFooter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  <pageSetUpPr fitToPage="1"/>
  </sheetPr>
  <dimension ref="A1:O230"/>
  <sheetViews>
    <sheetView workbookViewId="0">
      <selection activeCell="A18" sqref="A18"/>
    </sheetView>
  </sheetViews>
  <sheetFormatPr defaultColWidth="9" defaultRowHeight="15.6"/>
  <cols>
    <col min="1" max="1" width="25.5" customWidth="1"/>
    <col min="2" max="2" width="12.1666666666667" style="2" customWidth="1"/>
    <col min="3" max="7" width="8.5" style="2" customWidth="1"/>
    <col min="8" max="9" width="8.5" style="2" hidden="1" customWidth="1"/>
    <col min="10" max="10" width="8.5" style="3" customWidth="1"/>
    <col min="11" max="11" width="10.8333333333333" style="4"/>
    <col min="12" max="12" width="10.8333333333333" style="2"/>
    <col min="13" max="13" width="17.3333333333333" style="5" customWidth="1"/>
    <col min="14" max="15" width="9" hidden="1" customWidth="1"/>
  </cols>
  <sheetData>
    <row r="1" s="1" customFormat="1" ht="28.8" spans="1:13">
      <c r="A1" s="1" t="s">
        <v>371</v>
      </c>
      <c r="B1" s="6"/>
      <c r="C1" s="6"/>
      <c r="D1" s="6"/>
      <c r="E1" s="32">
        <f ca="1">TODAY()</f>
        <v>43362</v>
      </c>
      <c r="F1" s="6"/>
      <c r="G1" s="6"/>
      <c r="H1" s="6"/>
      <c r="I1" s="6"/>
      <c r="J1" s="13"/>
      <c r="K1" s="14"/>
      <c r="L1" s="6"/>
      <c r="M1" s="15"/>
    </row>
    <row r="3" s="2" customFormat="1" spans="1:15">
      <c r="A3" s="2" t="s">
        <v>1</v>
      </c>
      <c r="B3" s="2" t="s">
        <v>73</v>
      </c>
      <c r="C3" s="2" t="s">
        <v>74</v>
      </c>
      <c r="D3" s="2" t="s">
        <v>294</v>
      </c>
      <c r="E3" s="2" t="s">
        <v>362</v>
      </c>
      <c r="F3" s="2" t="s">
        <v>295</v>
      </c>
      <c r="G3" s="2" t="s">
        <v>15</v>
      </c>
      <c r="H3" s="2" t="s">
        <v>78</v>
      </c>
      <c r="I3" s="2" t="s">
        <v>14</v>
      </c>
      <c r="J3" s="3" t="s">
        <v>79</v>
      </c>
      <c r="K3" s="4" t="s">
        <v>9</v>
      </c>
      <c r="L3" s="2" t="s">
        <v>11</v>
      </c>
      <c r="M3" s="16" t="s">
        <v>10</v>
      </c>
      <c r="N3" s="2" t="s">
        <v>80</v>
      </c>
      <c r="O3" s="2" t="s">
        <v>81</v>
      </c>
    </row>
    <row r="4" spans="1:15">
      <c r="A4" s="33"/>
      <c r="B4" s="34"/>
      <c r="C4" s="34"/>
      <c r="D4" s="34"/>
      <c r="E4" s="34"/>
      <c r="F4" s="34"/>
      <c r="G4" s="34"/>
      <c r="J4" s="3">
        <f>IF(COUNT(Table1341012[[#This Row],[Class]:[Column4]])&gt;1,MIN(Table1341012[[#This Row],[Class]:[Column2]]),0)</f>
        <v>0</v>
      </c>
      <c r="K4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4" s="2" t="str">
        <f>IF(Table1341012[[#This Row],[Total]]&lt;&gt;"",RANK(Table1341012[[#This Row],[Total]],Table1341012[Total]),"")</f>
        <v/>
      </c>
      <c r="M4" s="5" t="str">
        <f>IF(Table1341012[[#This Row],[Name]]&lt;&gt;"",Table1341012[[#This Row],[Name]],"")</f>
        <v/>
      </c>
      <c r="N4">
        <f>SUM(Table1341012[[#This Row],[Class]:[Column3]])-Table1341012[[#This Row],[Discard]]</f>
        <v>0</v>
      </c>
      <c r="O4" s="5">
        <f>RANK(Table1341012[[#This Row],[Total2]],Table1341012[Total2])</f>
        <v>1</v>
      </c>
    </row>
    <row r="5" spans="1:15">
      <c r="A5" s="33"/>
      <c r="B5" s="34"/>
      <c r="C5" s="34"/>
      <c r="D5" s="34"/>
      <c r="E5" s="34"/>
      <c r="F5" s="34"/>
      <c r="G5" s="34"/>
      <c r="J5" s="3">
        <f>IF(COUNT(Table1341012[[#This Row],[Class]:[Column4]])&gt;1,MIN(Table1341012[[#This Row],[Class]:[Column2]]),0)</f>
        <v>0</v>
      </c>
      <c r="K5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5" s="2" t="str">
        <f>IF(Table1341012[[#This Row],[Total]]&lt;&gt;"",RANK(Table1341012[[#This Row],[Total]],Table1341012[Total]),"")</f>
        <v/>
      </c>
      <c r="M5" s="5" t="str">
        <f>IF(Table1341012[[#This Row],[Name]]&lt;&gt;"",Table1341012[[#This Row],[Name]],"")</f>
        <v/>
      </c>
      <c r="N5">
        <f>SUM(Table1341012[[#This Row],[Class]:[Column3]])-Table1341012[[#This Row],[Discard]]</f>
        <v>0</v>
      </c>
      <c r="O5" s="5">
        <f>RANK(Table1341012[[#This Row],[Total2]],Table1341012[Total2])</f>
        <v>1</v>
      </c>
    </row>
    <row r="6" spans="1:15">
      <c r="A6" s="33"/>
      <c r="B6" s="34"/>
      <c r="C6" s="34"/>
      <c r="D6" s="34"/>
      <c r="E6" s="34"/>
      <c r="F6" s="34"/>
      <c r="G6" s="34"/>
      <c r="J6" s="3">
        <f>IF(COUNT(Table1341012[[#This Row],[Class]:[Column4]])&gt;1,MIN(Table1341012[[#This Row],[Class]:[Column2]]),0)</f>
        <v>0</v>
      </c>
      <c r="K6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6" s="2" t="str">
        <f>IF(Table1341012[[#This Row],[Total]]&lt;&gt;"",RANK(Table1341012[[#This Row],[Total]],Table1341012[Total]),"")</f>
        <v/>
      </c>
      <c r="M6" s="5" t="str">
        <f>IF(Table1341012[[#This Row],[Name]]&lt;&gt;"",Table1341012[[#This Row],[Name]],"")</f>
        <v/>
      </c>
      <c r="N6">
        <f>SUM(Table1341012[[#This Row],[Class]:[Column3]])-Table1341012[[#This Row],[Discard]]</f>
        <v>0</v>
      </c>
      <c r="O6" s="5">
        <f>RANK(Table1341012[[#This Row],[Total2]],Table1341012[Total2])</f>
        <v>1</v>
      </c>
    </row>
    <row r="7" spans="1:15">
      <c r="A7" s="33"/>
      <c r="B7" s="34"/>
      <c r="C7" s="34"/>
      <c r="D7" s="34"/>
      <c r="E7" s="34"/>
      <c r="F7" s="34"/>
      <c r="G7" s="34"/>
      <c r="J7" s="3">
        <f>IF(COUNT(Table1341012[[#This Row],[Class]:[Column4]])&gt;1,MIN(Table1341012[[#This Row],[Class]:[Column2]]),0)</f>
        <v>0</v>
      </c>
      <c r="K7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7" s="2" t="str">
        <f>IF(Table1341012[[#This Row],[Total]]&lt;&gt;"",RANK(Table1341012[[#This Row],[Total]],Table1341012[Total]),"")</f>
        <v/>
      </c>
      <c r="M7" s="5" t="str">
        <f>IF(Table1341012[[#This Row],[Name]]&lt;&gt;"",Table1341012[[#This Row],[Name]],"")</f>
        <v/>
      </c>
      <c r="N7">
        <f>SUM(Table1341012[[#This Row],[Class]:[Column3]])-Table1341012[[#This Row],[Discard]]</f>
        <v>0</v>
      </c>
      <c r="O7" s="5">
        <f>RANK(Table1341012[[#This Row],[Total2]],Table1341012[Total2])</f>
        <v>1</v>
      </c>
    </row>
    <row r="8" spans="1:15">
      <c r="A8" s="33"/>
      <c r="B8" s="34"/>
      <c r="C8" s="34"/>
      <c r="D8" s="34"/>
      <c r="E8" s="34"/>
      <c r="F8" s="34"/>
      <c r="G8" s="34"/>
      <c r="J8" s="3">
        <f>IF(COUNT(Table1341012[[#This Row],[Class]:[Column4]])&gt;1,MIN(Table1341012[[#This Row],[Class]:[Column2]]),0)</f>
        <v>0</v>
      </c>
      <c r="K8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8" s="2" t="str">
        <f>IF(Table1341012[[#This Row],[Total]]&lt;&gt;"",RANK(Table1341012[[#This Row],[Total]],Table1341012[Total]),"")</f>
        <v/>
      </c>
      <c r="M8" s="5" t="str">
        <f>IF(Table1341012[[#This Row],[Name]]&lt;&gt;"",Table1341012[[#This Row],[Name]],"")</f>
        <v/>
      </c>
      <c r="N8">
        <f>SUM(Table1341012[[#This Row],[Class]:[Column3]])-Table1341012[[#This Row],[Discard]]</f>
        <v>0</v>
      </c>
      <c r="O8" s="5">
        <f>RANK(Table1341012[[#This Row],[Total2]],Table1341012[Total2])</f>
        <v>1</v>
      </c>
    </row>
    <row r="9" spans="1:15">
      <c r="A9" s="33"/>
      <c r="B9" s="34"/>
      <c r="C9" s="34"/>
      <c r="D9" s="34"/>
      <c r="E9" s="34"/>
      <c r="F9" s="34"/>
      <c r="G9" s="34"/>
      <c r="J9" s="3">
        <f>IF(COUNT(Table1341012[[#This Row],[Class]:[Column4]])&gt;1,MIN(Table1341012[[#This Row],[Class]:[Column2]]),0)</f>
        <v>0</v>
      </c>
      <c r="K9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9" s="2" t="str">
        <f>IF(Table1341012[[#This Row],[Total]]&lt;&gt;"",RANK(Table1341012[[#This Row],[Total]],Table1341012[Total]),"")</f>
        <v/>
      </c>
      <c r="M9" s="5" t="str">
        <f>IF(Table1341012[[#This Row],[Name]]&lt;&gt;"",Table1341012[[#This Row],[Name]],"")</f>
        <v/>
      </c>
      <c r="N9">
        <f>SUM(Table1341012[[#This Row],[Class]:[Column3]])-Table1341012[[#This Row],[Discard]]</f>
        <v>0</v>
      </c>
      <c r="O9" s="5">
        <f>RANK(Table1341012[[#This Row],[Total2]],Table1341012[Total2])</f>
        <v>1</v>
      </c>
    </row>
    <row r="10" spans="1:15">
      <c r="A10" s="33"/>
      <c r="B10" s="34"/>
      <c r="C10" s="34"/>
      <c r="D10" s="34"/>
      <c r="E10" s="34"/>
      <c r="F10" s="34"/>
      <c r="G10" s="34"/>
      <c r="J10" s="3">
        <f>IF(COUNT(Table1341012[[#This Row],[Class]:[Column4]])&gt;1,MIN(Table1341012[[#This Row],[Class]:[Column2]]),0)</f>
        <v>0</v>
      </c>
      <c r="K10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10" s="2" t="str">
        <f>IF(Table1341012[[#This Row],[Total]]&lt;&gt;"",RANK(Table1341012[[#This Row],[Total]],Table1341012[Total]),"")</f>
        <v/>
      </c>
      <c r="M10" s="5" t="str">
        <f>IF(Table1341012[[#This Row],[Name]]&lt;&gt;"",Table1341012[[#This Row],[Name]],"")</f>
        <v/>
      </c>
      <c r="N10">
        <f>SUM(Table1341012[[#This Row],[Class]:[Column3]])-Table1341012[[#This Row],[Discard]]</f>
        <v>0</v>
      </c>
      <c r="O10" s="5">
        <f>RANK(Table1341012[[#This Row],[Total2]],Table1341012[Total2])</f>
        <v>1</v>
      </c>
    </row>
    <row r="11" spans="1:15">
      <c r="A11" s="33"/>
      <c r="B11" s="34"/>
      <c r="C11" s="34"/>
      <c r="D11" s="34"/>
      <c r="E11" s="34"/>
      <c r="F11" s="34"/>
      <c r="G11" s="34"/>
      <c r="J11" s="3">
        <f>IF(COUNT(Table1341012[[#This Row],[Class]:[Column4]])&gt;1,MIN(Table1341012[[#This Row],[Class]:[Column2]]),0)</f>
        <v>0</v>
      </c>
      <c r="K11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11" s="2" t="str">
        <f>IF(Table1341012[[#This Row],[Total]]&lt;&gt;"",RANK(Table1341012[[#This Row],[Total]],Table1341012[Total]),"")</f>
        <v/>
      </c>
      <c r="M11" s="5" t="str">
        <f>IF(Table1341012[[#This Row],[Name]]&lt;&gt;"",Table1341012[[#This Row],[Name]],"")</f>
        <v/>
      </c>
      <c r="N11">
        <f>SUM(Table1341012[[#This Row],[Class]:[Column3]])-Table1341012[[#This Row],[Discard]]</f>
        <v>0</v>
      </c>
      <c r="O11" s="5">
        <f>RANK(Table1341012[[#This Row],[Total2]],Table1341012[Total2])</f>
        <v>1</v>
      </c>
    </row>
    <row r="12" spans="1:15">
      <c r="A12" s="33"/>
      <c r="B12" s="34"/>
      <c r="C12" s="34"/>
      <c r="D12" s="34"/>
      <c r="E12" s="34"/>
      <c r="F12" s="34"/>
      <c r="G12" s="34"/>
      <c r="J12" s="3">
        <f>IF(COUNT(Table1341012[[#This Row],[Class]:[Column4]])&gt;1,MIN(Table1341012[[#This Row],[Class]:[Column2]]),0)</f>
        <v>0</v>
      </c>
      <c r="K12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12" s="2" t="str">
        <f>IF(Table1341012[[#This Row],[Total]]&lt;&gt;"",RANK(Table1341012[[#This Row],[Total]],Table1341012[Total]),"")</f>
        <v/>
      </c>
      <c r="M12" s="5" t="str">
        <f>IF(Table1341012[[#This Row],[Name]]&lt;&gt;"",Table1341012[[#This Row],[Name]],"")</f>
        <v/>
      </c>
      <c r="N12">
        <f>SUM(Table1341012[[#This Row],[Class]:[Column3]])-Table1341012[[#This Row],[Discard]]</f>
        <v>0</v>
      </c>
      <c r="O12" s="5">
        <f>RANK(Table1341012[[#This Row],[Total2]],Table1341012[Total2])</f>
        <v>1</v>
      </c>
    </row>
    <row r="13" spans="1:15">
      <c r="A13" s="33"/>
      <c r="B13" s="34"/>
      <c r="C13" s="34"/>
      <c r="D13" s="34"/>
      <c r="E13" s="34"/>
      <c r="F13" s="34"/>
      <c r="G13" s="34"/>
      <c r="J13" s="3">
        <f>IF(COUNT(Table1341012[[#This Row],[Class]:[Column4]])&gt;1,MIN(Table1341012[[#This Row],[Class]:[Column2]]),0)</f>
        <v>0</v>
      </c>
      <c r="K13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13" s="2" t="str">
        <f>IF(Table1341012[[#This Row],[Total]]&lt;&gt;"",RANK(Table1341012[[#This Row],[Total]],Table1341012[Total]),"")</f>
        <v/>
      </c>
      <c r="M13" s="5" t="str">
        <f>IF(Table1341012[[#This Row],[Name]]&lt;&gt;"",Table1341012[[#This Row],[Name]],"")</f>
        <v/>
      </c>
      <c r="N13">
        <f>SUM(Table1341012[[#This Row],[Class]:[Column3]])-Table1341012[[#This Row],[Discard]]</f>
        <v>0</v>
      </c>
      <c r="O13" s="5">
        <f>RANK(Table1341012[[#This Row],[Total2]],Table1341012[Total2])</f>
        <v>1</v>
      </c>
    </row>
    <row r="14" spans="1:15">
      <c r="A14" s="33"/>
      <c r="B14" s="34"/>
      <c r="C14" s="34"/>
      <c r="D14" s="34"/>
      <c r="E14" s="34"/>
      <c r="F14" s="34"/>
      <c r="G14" s="34"/>
      <c r="J14" s="3">
        <f>IF(COUNT(Table1341012[[#This Row],[Class]:[Column4]])&gt;1,MIN(Table1341012[[#This Row],[Class]:[Column2]]),0)</f>
        <v>0</v>
      </c>
      <c r="K14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14" s="2" t="str">
        <f>IF(Table1341012[[#This Row],[Total]]&lt;&gt;"",RANK(Table1341012[[#This Row],[Total]],Table1341012[Total]),"")</f>
        <v/>
      </c>
      <c r="M14" s="5" t="str">
        <f>IF(Table1341012[[#This Row],[Name]]&lt;&gt;"",Table1341012[[#This Row],[Name]],"")</f>
        <v/>
      </c>
      <c r="N14">
        <f>SUM(Table1341012[[#This Row],[Class]:[Column3]])-Table1341012[[#This Row],[Discard]]</f>
        <v>0</v>
      </c>
      <c r="O14" s="5">
        <f>RANK(Table1341012[[#This Row],[Total2]],Table1341012[Total2])</f>
        <v>1</v>
      </c>
    </row>
    <row r="15" spans="1:15">
      <c r="A15" s="33"/>
      <c r="B15" s="34"/>
      <c r="C15" s="34"/>
      <c r="D15" s="34"/>
      <c r="E15" s="34"/>
      <c r="F15" s="34"/>
      <c r="G15" s="34"/>
      <c r="J15" s="3">
        <f>IF(COUNT(Table1341012[[#This Row],[Class]:[Column4]])&gt;1,MIN(Table1341012[[#This Row],[Class]:[Column2]]),0)</f>
        <v>0</v>
      </c>
      <c r="K15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15" s="2" t="str">
        <f>IF(Table1341012[[#This Row],[Total]]&lt;&gt;"",RANK(Table1341012[[#This Row],[Total]],Table1341012[Total]),"")</f>
        <v/>
      </c>
      <c r="M15" s="5" t="str">
        <f>IF(Table1341012[[#This Row],[Name]]&lt;&gt;"",Table1341012[[#This Row],[Name]],"")</f>
        <v/>
      </c>
      <c r="N15">
        <f>SUM(Table1341012[[#This Row],[Class]:[Column3]])-Table1341012[[#This Row],[Discard]]</f>
        <v>0</v>
      </c>
      <c r="O15" s="5">
        <f>RANK(Table1341012[[#This Row],[Total2]],Table1341012[Total2])</f>
        <v>1</v>
      </c>
    </row>
    <row r="16" spans="1:15">
      <c r="A16" s="33"/>
      <c r="B16" s="34"/>
      <c r="C16" s="34"/>
      <c r="D16" s="34"/>
      <c r="E16" s="34"/>
      <c r="F16" s="34"/>
      <c r="G16" s="34"/>
      <c r="J16" s="3">
        <f>IF(COUNT(Table1341012[[#This Row],[Class]:[Column4]])&gt;1,MIN(Table1341012[[#This Row],[Class]:[Column2]]),0)</f>
        <v>0</v>
      </c>
      <c r="K16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16" s="2" t="str">
        <f>IF(Table1341012[[#This Row],[Total]]&lt;&gt;"",RANK(Table1341012[[#This Row],[Total]],Table1341012[Total]),"")</f>
        <v/>
      </c>
      <c r="M16" s="5" t="str">
        <f>IF(Table1341012[[#This Row],[Name]]&lt;&gt;"",Table1341012[[#This Row],[Name]],"")</f>
        <v/>
      </c>
      <c r="N16">
        <f>SUM(Table1341012[[#This Row],[Class]:[Column3]])-Table1341012[[#This Row],[Discard]]</f>
        <v>0</v>
      </c>
      <c r="O16" s="5">
        <f>RANK(Table1341012[[#This Row],[Total2]],Table1341012[Total2])</f>
        <v>1</v>
      </c>
    </row>
    <row r="17" spans="1:15">
      <c r="A17" s="35"/>
      <c r="B17" s="36"/>
      <c r="C17" s="36"/>
      <c r="D17" s="36"/>
      <c r="E17" s="36"/>
      <c r="F17" s="36"/>
      <c r="G17" s="36"/>
      <c r="H17" s="10"/>
      <c r="I17" s="10"/>
      <c r="J17" s="3">
        <f>IF(COUNT(Table1341012[[#This Row],[Class]:[Column4]])&gt;1,MIN(Table1341012[[#This Row],[Class]:[Column2]]),0)</f>
        <v>0</v>
      </c>
      <c r="K17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17" s="2" t="str">
        <f>IF(Table1341012[[#This Row],[Total]]&lt;&gt;"",RANK(Table1341012[[#This Row],[Total]],Table1341012[Total]),"")</f>
        <v/>
      </c>
      <c r="M17" s="5" t="str">
        <f>IF(Table1341012[[#This Row],[Name]]&lt;&gt;"",Table1341012[[#This Row],[Name]],"")</f>
        <v/>
      </c>
      <c r="N17">
        <f>SUM(Table1341012[[#This Row],[Class]:[Column3]])-Table1341012[[#This Row],[Discard]]</f>
        <v>0</v>
      </c>
      <c r="O17" s="5">
        <f>RANK(Table1341012[[#This Row],[Total2]],Table1341012[Total2])</f>
        <v>1</v>
      </c>
    </row>
    <row r="18" spans="1:15">
      <c r="A18" s="33"/>
      <c r="B18" s="34"/>
      <c r="C18" s="34"/>
      <c r="D18" s="34"/>
      <c r="E18" s="34"/>
      <c r="F18" s="34"/>
      <c r="G18" s="34"/>
      <c r="J18" s="3">
        <f>IF(COUNT(Table1341012[[#This Row],[Class]:[Column4]])&gt;1,MIN(Table1341012[[#This Row],[Class]:[Column2]]),0)</f>
        <v>0</v>
      </c>
      <c r="K18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18" s="2" t="str">
        <f>IF(Table1341012[[#This Row],[Total]]&lt;&gt;"",RANK(Table1341012[[#This Row],[Total]],Table1341012[Total]),"")</f>
        <v/>
      </c>
      <c r="M18" s="5" t="str">
        <f>IF(Table1341012[[#This Row],[Name]]&lt;&gt;"",Table1341012[[#This Row],[Name]],"")</f>
        <v/>
      </c>
      <c r="N18">
        <f>SUM(Table1341012[[#This Row],[Class]:[Column3]])-Table1341012[[#This Row],[Discard]]</f>
        <v>0</v>
      </c>
      <c r="O18" s="5">
        <f>RANK(Table1341012[[#This Row],[Total2]],Table1341012[Total2])</f>
        <v>1</v>
      </c>
    </row>
    <row r="19" spans="1:15">
      <c r="A19" s="33"/>
      <c r="B19" s="34"/>
      <c r="C19" s="34"/>
      <c r="D19" s="34"/>
      <c r="E19" s="34"/>
      <c r="F19" s="34"/>
      <c r="G19" s="34"/>
      <c r="J19" s="3">
        <f>IF(COUNT(Table1341012[[#This Row],[Class]:[Column4]])&gt;1,MIN(Table1341012[[#This Row],[Class]:[Column2]]),0)</f>
        <v>0</v>
      </c>
      <c r="K19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19" s="2" t="str">
        <f>IF(Table1341012[[#This Row],[Total]]&lt;&gt;"",RANK(Table1341012[[#This Row],[Total]],Table1341012[Total]),"")</f>
        <v/>
      </c>
      <c r="M19" s="5" t="str">
        <f>IF(Table1341012[[#This Row],[Name]]&lt;&gt;"",Table1341012[[#This Row],[Name]],"")</f>
        <v/>
      </c>
      <c r="N19">
        <f>SUM(Table1341012[[#This Row],[Class]:[Column3]])-Table1341012[[#This Row],[Discard]]</f>
        <v>0</v>
      </c>
      <c r="O19" s="5">
        <f>RANK(Table1341012[[#This Row],[Total2]],Table1341012[Total2])</f>
        <v>1</v>
      </c>
    </row>
    <row r="20" spans="1:15">
      <c r="A20" s="33"/>
      <c r="B20" s="34"/>
      <c r="C20" s="34"/>
      <c r="D20" s="34"/>
      <c r="E20" s="34"/>
      <c r="F20" s="34"/>
      <c r="G20" s="34"/>
      <c r="J20" s="3">
        <f>IF(COUNT(Table1341012[[#This Row],[Class]:[Column4]])&gt;1,MIN(Table1341012[[#This Row],[Class]:[Column2]]),0)</f>
        <v>0</v>
      </c>
      <c r="K20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20" s="2" t="str">
        <f>IF(Table1341012[[#This Row],[Total]]&lt;&gt;"",RANK(Table1341012[[#This Row],[Total]],Table1341012[Total]),"")</f>
        <v/>
      </c>
      <c r="M20" s="5" t="str">
        <f>IF(Table1341012[[#This Row],[Name]]&lt;&gt;"",Table1341012[[#This Row],[Name]],"")</f>
        <v/>
      </c>
      <c r="N20">
        <f>SUM(Table1341012[[#This Row],[Class]:[Column3]])-Table1341012[[#This Row],[Discard]]</f>
        <v>0</v>
      </c>
      <c r="O20" s="5">
        <f>RANK(Table1341012[[#This Row],[Total2]],Table1341012[Total2])</f>
        <v>1</v>
      </c>
    </row>
    <row r="21" spans="1:15">
      <c r="A21" s="33"/>
      <c r="B21" s="34"/>
      <c r="C21" s="34"/>
      <c r="D21" s="34"/>
      <c r="E21" s="34"/>
      <c r="F21" s="34"/>
      <c r="G21" s="34"/>
      <c r="J21" s="3">
        <f>IF(COUNT(Table1341012[[#This Row],[Class]:[Column4]])&gt;1,MIN(Table1341012[[#This Row],[Class]:[Column2]]),0)</f>
        <v>0</v>
      </c>
      <c r="K21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21" s="2" t="str">
        <f>IF(Table1341012[[#This Row],[Total]]&lt;&gt;"",RANK(Table1341012[[#This Row],[Total]],Table1341012[Total]),"")</f>
        <v/>
      </c>
      <c r="M21" s="5" t="str">
        <f>IF(Table1341012[[#This Row],[Name]]&lt;&gt;"",Table1341012[[#This Row],[Name]],"")</f>
        <v/>
      </c>
      <c r="N21">
        <f>SUM(Table1341012[[#This Row],[Class]:[Column3]])-Table1341012[[#This Row],[Discard]]</f>
        <v>0</v>
      </c>
      <c r="O21" s="5">
        <f>RANK(Table1341012[[#This Row],[Total2]],Table1341012[Total2])</f>
        <v>1</v>
      </c>
    </row>
    <row r="22" spans="1:15">
      <c r="A22" s="33"/>
      <c r="B22" s="34"/>
      <c r="C22" s="34"/>
      <c r="D22" s="34"/>
      <c r="E22" s="34"/>
      <c r="F22" s="34"/>
      <c r="G22" s="34"/>
      <c r="J22" s="3">
        <f>IF(COUNT(Table1341012[[#This Row],[Class]:[Column4]])&gt;1,MIN(Table1341012[[#This Row],[Class]:[Column2]]),0)</f>
        <v>0</v>
      </c>
      <c r="K22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22" s="2" t="str">
        <f>IF(Table1341012[[#This Row],[Total]]&lt;&gt;"",RANK(Table1341012[[#This Row],[Total]],Table1341012[Total]),"")</f>
        <v/>
      </c>
      <c r="M22" s="5" t="str">
        <f>IF(Table1341012[[#This Row],[Name]]&lt;&gt;"",Table1341012[[#This Row],[Name]],"")</f>
        <v/>
      </c>
      <c r="N22">
        <f>SUM(Table1341012[[#This Row],[Class]:[Column3]])-Table1341012[[#This Row],[Discard]]</f>
        <v>0</v>
      </c>
      <c r="O22" s="5">
        <f>RANK(Table1341012[[#This Row],[Total2]],Table1341012[Total2])</f>
        <v>1</v>
      </c>
    </row>
    <row r="23" spans="1:15">
      <c r="A23" s="33"/>
      <c r="B23" s="34"/>
      <c r="C23" s="34"/>
      <c r="D23" s="34"/>
      <c r="E23" s="34"/>
      <c r="F23" s="34"/>
      <c r="G23" s="34"/>
      <c r="J23" s="3">
        <f>IF(COUNT(Table1341012[[#This Row],[Class]:[Column4]])&gt;1,MIN(Table1341012[[#This Row],[Class]:[Column2]]),0)</f>
        <v>0</v>
      </c>
      <c r="K23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23" s="2" t="str">
        <f>IF(Table1341012[[#This Row],[Total]]&lt;&gt;"",RANK(Table1341012[[#This Row],[Total]],Table1341012[Total]),"")</f>
        <v/>
      </c>
      <c r="M23" s="5" t="str">
        <f>IF(Table1341012[[#This Row],[Name]]&lt;&gt;"",Table1341012[[#This Row],[Name]],"")</f>
        <v/>
      </c>
      <c r="N23">
        <f>SUM(Table1341012[[#This Row],[Class]:[Column3]])-Table1341012[[#This Row],[Discard]]</f>
        <v>0</v>
      </c>
      <c r="O23" s="5">
        <f>RANK(Table1341012[[#This Row],[Total2]],Table1341012[Total2])</f>
        <v>1</v>
      </c>
    </row>
    <row r="24" spans="1:15">
      <c r="A24" s="33"/>
      <c r="B24" s="34"/>
      <c r="C24" s="34"/>
      <c r="D24" s="34"/>
      <c r="E24" s="34"/>
      <c r="F24" s="34"/>
      <c r="G24" s="34"/>
      <c r="J24" s="3">
        <f>IF(COUNT(Table1341012[[#This Row],[Class]:[Column4]])&gt;1,MIN(Table1341012[[#This Row],[Class]:[Column2]]),0)</f>
        <v>0</v>
      </c>
      <c r="K24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24" s="2" t="str">
        <f>IF(Table1341012[[#This Row],[Total]]&lt;&gt;"",RANK(Table1341012[[#This Row],[Total]],Table1341012[Total]),"")</f>
        <v/>
      </c>
      <c r="M24" s="5" t="str">
        <f>IF(Table1341012[[#This Row],[Name]]&lt;&gt;"",Table1341012[[#This Row],[Name]],"")</f>
        <v/>
      </c>
      <c r="N24">
        <f>SUM(Table1341012[[#This Row],[Class]:[Column3]])-Table1341012[[#This Row],[Discard]]</f>
        <v>0</v>
      </c>
      <c r="O24" s="5">
        <f>RANK(Table1341012[[#This Row],[Total2]],Table1341012[Total2])</f>
        <v>1</v>
      </c>
    </row>
    <row r="25" spans="1:15">
      <c r="A25" s="33"/>
      <c r="B25" s="34"/>
      <c r="C25" s="34"/>
      <c r="D25" s="34"/>
      <c r="E25" s="34"/>
      <c r="F25" s="34"/>
      <c r="G25" s="34"/>
      <c r="J25" s="3">
        <f>IF(COUNT(Table1341012[[#This Row],[Class]:[Column4]])&gt;1,MIN(Table1341012[[#This Row],[Class]:[Column2]]),0)</f>
        <v>0</v>
      </c>
      <c r="K25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25" s="2" t="str">
        <f>IF(Table1341012[[#This Row],[Total]]&lt;&gt;"",RANK(Table1341012[[#This Row],[Total]],Table1341012[Total]),"")</f>
        <v/>
      </c>
      <c r="M25" s="5" t="str">
        <f>IF(Table1341012[[#This Row],[Name]]&lt;&gt;"",Table1341012[[#This Row],[Name]],"")</f>
        <v/>
      </c>
      <c r="N25">
        <f>SUM(Table1341012[[#This Row],[Class]:[Column3]])-Table1341012[[#This Row],[Discard]]</f>
        <v>0</v>
      </c>
      <c r="O25" s="5">
        <f>RANK(Table1341012[[#This Row],[Total2]],Table1341012[Total2])</f>
        <v>1</v>
      </c>
    </row>
    <row r="26" spans="1:15">
      <c r="A26" s="33"/>
      <c r="B26" s="34"/>
      <c r="C26" s="34"/>
      <c r="D26" s="34"/>
      <c r="E26" s="34"/>
      <c r="F26" s="34"/>
      <c r="G26" s="34"/>
      <c r="J26" s="3">
        <f>IF(COUNT(Table1341012[[#This Row],[Class]:[Column4]])&gt;1,MIN(Table1341012[[#This Row],[Class]:[Column2]]),0)</f>
        <v>0</v>
      </c>
      <c r="K26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26" s="2" t="str">
        <f>IF(Table1341012[[#This Row],[Total]]&lt;&gt;"",RANK(Table1341012[[#This Row],[Total]],Table1341012[Total]),"")</f>
        <v/>
      </c>
      <c r="M26" s="5" t="str">
        <f>IF(Table1341012[[#This Row],[Name]]&lt;&gt;"",Table1341012[[#This Row],[Name]],"")</f>
        <v/>
      </c>
      <c r="N26">
        <f>SUM(Table1341012[[#This Row],[Class]:[Column3]])-Table1341012[[#This Row],[Discard]]</f>
        <v>0</v>
      </c>
      <c r="O26" s="5">
        <f>RANK(Table1341012[[#This Row],[Total2]],Table1341012[Total2])</f>
        <v>1</v>
      </c>
    </row>
    <row r="27" spans="1:15">
      <c r="A27" s="33"/>
      <c r="B27" s="34"/>
      <c r="C27" s="34"/>
      <c r="D27" s="34"/>
      <c r="E27" s="34"/>
      <c r="F27" s="34"/>
      <c r="G27" s="34"/>
      <c r="J27" s="3">
        <f>IF(COUNT(Table1341012[[#This Row],[Class]:[Column4]])&gt;1,MIN(Table1341012[[#This Row],[Class]:[Column2]]),0)</f>
        <v>0</v>
      </c>
      <c r="K27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27" s="2" t="str">
        <f>IF(Table1341012[[#This Row],[Total]]&lt;&gt;"",RANK(Table1341012[[#This Row],[Total]],Table1341012[Total]),"")</f>
        <v/>
      </c>
      <c r="M27" s="5" t="str">
        <f>IF(Table1341012[[#This Row],[Name]]&lt;&gt;"",Table1341012[[#This Row],[Name]],"")</f>
        <v/>
      </c>
      <c r="N27">
        <f>SUM(Table1341012[[#This Row],[Class]:[Column3]])-Table1341012[[#This Row],[Discard]]</f>
        <v>0</v>
      </c>
      <c r="O27" s="5">
        <f>RANK(Table1341012[[#This Row],[Total2]],Table1341012[Total2])</f>
        <v>1</v>
      </c>
    </row>
    <row r="28" spans="1:15">
      <c r="A28" s="33"/>
      <c r="B28" s="34"/>
      <c r="C28" s="34"/>
      <c r="D28" s="34"/>
      <c r="E28" s="34"/>
      <c r="F28" s="34"/>
      <c r="G28" s="34"/>
      <c r="J28" s="3">
        <f>IF(COUNT(Table1341012[[#This Row],[Class]:[Column4]])&gt;1,MIN(Table1341012[[#This Row],[Class]:[Column2]]),0)</f>
        <v>0</v>
      </c>
      <c r="K28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28" s="2" t="str">
        <f>IF(Table1341012[[#This Row],[Total]]&lt;&gt;"",RANK(Table1341012[[#This Row],[Total]],Table1341012[Total]),"")</f>
        <v/>
      </c>
      <c r="M28" s="5" t="str">
        <f>IF(Table1341012[[#This Row],[Name]]&lt;&gt;"",Table1341012[[#This Row],[Name]],"")</f>
        <v/>
      </c>
      <c r="N28">
        <f>SUM(Table1341012[[#This Row],[Class]:[Column3]])-Table1341012[[#This Row],[Discard]]</f>
        <v>0</v>
      </c>
      <c r="O28" s="5">
        <f>RANK(Table1341012[[#This Row],[Total2]],Table1341012[Total2])</f>
        <v>1</v>
      </c>
    </row>
    <row r="29" spans="1:15">
      <c r="A29" s="33"/>
      <c r="B29" s="34"/>
      <c r="C29" s="34"/>
      <c r="D29" s="34"/>
      <c r="E29" s="34"/>
      <c r="F29" s="34"/>
      <c r="G29" s="34"/>
      <c r="J29" s="3">
        <f>IF(COUNT(Table1341012[[#This Row],[Class]:[Column4]])&gt;1,MIN(Table1341012[[#This Row],[Class]:[Column2]]),0)</f>
        <v>0</v>
      </c>
      <c r="K29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29" s="2" t="str">
        <f>IF(Table1341012[[#This Row],[Total]]&lt;&gt;"",RANK(Table1341012[[#This Row],[Total]],Table1341012[Total]),"")</f>
        <v/>
      </c>
      <c r="M29" s="5" t="str">
        <f>IF(Table1341012[[#This Row],[Name]]&lt;&gt;"",Table1341012[[#This Row],[Name]],"")</f>
        <v/>
      </c>
      <c r="N29">
        <f>SUM(Table1341012[[#This Row],[Class]:[Column3]])-Table1341012[[#This Row],[Discard]]</f>
        <v>0</v>
      </c>
      <c r="O29" s="5">
        <f>RANK(Table1341012[[#This Row],[Total2]],Table1341012[Total2])</f>
        <v>1</v>
      </c>
    </row>
    <row r="30" spans="1:15">
      <c r="A30" s="33"/>
      <c r="B30" s="34"/>
      <c r="C30" s="34"/>
      <c r="D30" s="34"/>
      <c r="E30" s="34"/>
      <c r="F30" s="34"/>
      <c r="G30" s="34"/>
      <c r="J30" s="3">
        <f>IF(COUNT(Table1341012[[#This Row],[Class]:[Column4]])&gt;1,MIN(Table1341012[[#This Row],[Class]:[Column2]]),0)</f>
        <v>0</v>
      </c>
      <c r="K30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30" s="2" t="str">
        <f>IF(Table1341012[[#This Row],[Total]]&lt;&gt;"",RANK(Table1341012[[#This Row],[Total]],Table1341012[Total]),"")</f>
        <v/>
      </c>
      <c r="M30" s="5" t="str">
        <f>IF(Table1341012[[#This Row],[Name]]&lt;&gt;"",Table1341012[[#This Row],[Name]],"")</f>
        <v/>
      </c>
      <c r="N30">
        <f>SUM(Table1341012[[#This Row],[Class]:[Column3]])-Table1341012[[#This Row],[Discard]]</f>
        <v>0</v>
      </c>
      <c r="O30" s="5">
        <f>RANK(Table1341012[[#This Row],[Total2]],Table1341012[Total2])</f>
        <v>1</v>
      </c>
    </row>
    <row r="31" spans="1:15">
      <c r="A31" s="33"/>
      <c r="B31" s="34"/>
      <c r="C31" s="34"/>
      <c r="D31" s="34"/>
      <c r="E31" s="34"/>
      <c r="F31" s="34"/>
      <c r="G31" s="34"/>
      <c r="J31" s="3">
        <f>IF(COUNT(Table1341012[[#This Row],[Class]:[Column4]])&gt;1,MIN(Table1341012[[#This Row],[Class]:[Column2]]),0)</f>
        <v>0</v>
      </c>
      <c r="K31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31" s="2" t="str">
        <f>IF(Table1341012[[#This Row],[Total]]&lt;&gt;"",RANK(Table1341012[[#This Row],[Total]],Table1341012[Total]),"")</f>
        <v/>
      </c>
      <c r="M31" s="5" t="str">
        <f>IF(Table1341012[[#This Row],[Name]]&lt;&gt;"",Table1341012[[#This Row],[Name]],"")</f>
        <v/>
      </c>
      <c r="N31">
        <f>SUM(Table1341012[[#This Row],[Class]:[Column3]])-Table1341012[[#This Row],[Discard]]</f>
        <v>0</v>
      </c>
      <c r="O31" s="5">
        <f>RANK(Table1341012[[#This Row],[Total2]],Table1341012[Total2])</f>
        <v>1</v>
      </c>
    </row>
    <row r="32" spans="1:15">
      <c r="A32" s="33"/>
      <c r="B32" s="34"/>
      <c r="C32" s="34"/>
      <c r="D32" s="34"/>
      <c r="E32" s="34"/>
      <c r="F32" s="34"/>
      <c r="G32" s="34"/>
      <c r="J32" s="3">
        <f>IF(COUNT(Table1341012[[#This Row],[Class]:[Column4]])&gt;1,MIN(Table1341012[[#This Row],[Class]:[Column2]]),0)</f>
        <v>0</v>
      </c>
      <c r="K32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32" s="2" t="str">
        <f>IF(Table1341012[[#This Row],[Total]]&lt;&gt;"",RANK(Table1341012[[#This Row],[Total]],Table1341012[Total]),"")</f>
        <v/>
      </c>
      <c r="M32" s="5" t="str">
        <f>IF(Table1341012[[#This Row],[Name]]&lt;&gt;"",Table1341012[[#This Row],[Name]],"")</f>
        <v/>
      </c>
      <c r="N32">
        <f>SUM(Table1341012[[#This Row],[Class]:[Column3]])-Table1341012[[#This Row],[Discard]]</f>
        <v>0</v>
      </c>
      <c r="O32" s="5">
        <f>RANK(Table1341012[[#This Row],[Total2]],Table1341012[Total2])</f>
        <v>1</v>
      </c>
    </row>
    <row r="33" spans="1:15">
      <c r="A33" s="33"/>
      <c r="B33" s="34"/>
      <c r="C33" s="34"/>
      <c r="D33" s="34"/>
      <c r="E33" s="34"/>
      <c r="F33" s="34"/>
      <c r="G33" s="34"/>
      <c r="J33" s="3">
        <f>IF(COUNT(Table1341012[[#This Row],[Class]:[Column4]])&gt;1,MIN(Table1341012[[#This Row],[Class]:[Column2]]),0)</f>
        <v>0</v>
      </c>
      <c r="K33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33" s="2" t="str">
        <f>IF(Table1341012[[#This Row],[Total]]&lt;&gt;"",RANK(Table1341012[[#This Row],[Total]],Table1341012[Total]),"")</f>
        <v/>
      </c>
      <c r="M33" s="5" t="str">
        <f>IF(Table1341012[[#This Row],[Name]]&lt;&gt;"",Table1341012[[#This Row],[Name]],"")</f>
        <v/>
      </c>
      <c r="N33">
        <f>SUM(Table1341012[[#This Row],[Class]:[Column3]])-Table1341012[[#This Row],[Discard]]</f>
        <v>0</v>
      </c>
      <c r="O33" s="5">
        <f>RANK(Table1341012[[#This Row],[Total2]],Table1341012[Total2])</f>
        <v>1</v>
      </c>
    </row>
    <row r="34" spans="1:15">
      <c r="A34" s="33"/>
      <c r="B34" s="34"/>
      <c r="C34" s="34"/>
      <c r="D34" s="34"/>
      <c r="E34" s="34"/>
      <c r="F34" s="34"/>
      <c r="G34" s="34"/>
      <c r="J34" s="3">
        <f>IF(COUNT(Table1341012[[#This Row],[Class]:[Column4]])&gt;1,MIN(Table1341012[[#This Row],[Class]:[Column2]]),0)</f>
        <v>0</v>
      </c>
      <c r="K34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34" s="2" t="str">
        <f>IF(Table1341012[[#This Row],[Total]]&lt;&gt;"",RANK(Table1341012[[#This Row],[Total]],Table1341012[Total]),"")</f>
        <v/>
      </c>
      <c r="M34" s="5" t="str">
        <f>IF(Table1341012[[#This Row],[Name]]&lt;&gt;"",Table1341012[[#This Row],[Name]],"")</f>
        <v/>
      </c>
      <c r="N34">
        <f>SUM(Table1341012[[#This Row],[Class]:[Column3]])-Table1341012[[#This Row],[Discard]]</f>
        <v>0</v>
      </c>
      <c r="O34" s="5">
        <f>RANK(Table1341012[[#This Row],[Total2]],Table1341012[Total2])</f>
        <v>1</v>
      </c>
    </row>
    <row r="35" spans="1:15">
      <c r="A35" s="33"/>
      <c r="B35" s="34"/>
      <c r="C35" s="34"/>
      <c r="D35" s="34"/>
      <c r="E35" s="34"/>
      <c r="F35" s="34"/>
      <c r="G35" s="34"/>
      <c r="J35" s="3">
        <f>IF(COUNT(Table1341012[[#This Row],[Class]:[Column4]])&gt;1,MIN(Table1341012[[#This Row],[Class]:[Column2]]),0)</f>
        <v>0</v>
      </c>
      <c r="K35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35" s="2" t="str">
        <f>IF(Table1341012[[#This Row],[Total]]&lt;&gt;"",RANK(Table1341012[[#This Row],[Total]],Table1341012[Total]),"")</f>
        <v/>
      </c>
      <c r="M35" s="5" t="str">
        <f>IF(Table1341012[[#This Row],[Name]]&lt;&gt;"",Table1341012[[#This Row],[Name]],"")</f>
        <v/>
      </c>
      <c r="N35">
        <f>SUM(Table1341012[[#This Row],[Class]:[Column3]])-Table1341012[[#This Row],[Discard]]</f>
        <v>0</v>
      </c>
      <c r="O35" s="5">
        <f>RANK(Table1341012[[#This Row],[Total2]],Table1341012[Total2])</f>
        <v>1</v>
      </c>
    </row>
    <row r="36" spans="1:15">
      <c r="A36" s="35"/>
      <c r="B36" s="36"/>
      <c r="C36" s="36"/>
      <c r="D36" s="36"/>
      <c r="E36" s="36"/>
      <c r="F36" s="36"/>
      <c r="G36" s="36"/>
      <c r="H36" s="10"/>
      <c r="I36" s="10"/>
      <c r="J36" s="3">
        <f>IF(COUNT(Table1341012[[#This Row],[Class]:[Column4]])&gt;1,MIN(Table1341012[[#This Row],[Class]:[Column2]]),0)</f>
        <v>0</v>
      </c>
      <c r="K36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36" s="2" t="str">
        <f>IF(Table1341012[[#This Row],[Total]]&lt;&gt;"",RANK(Table1341012[[#This Row],[Total]],Table1341012[Total]),"")</f>
        <v/>
      </c>
      <c r="M36" s="5" t="str">
        <f>IF(Table1341012[[#This Row],[Name]]&lt;&gt;"",Table1341012[[#This Row],[Name]],"")</f>
        <v/>
      </c>
      <c r="N36">
        <f>SUM(Table1341012[[#This Row],[Class]:[Column3]])-Table1341012[[#This Row],[Discard]]</f>
        <v>0</v>
      </c>
      <c r="O36" s="5">
        <f>RANK(Table1341012[[#This Row],[Total2]],Table1341012[Total2])</f>
        <v>1</v>
      </c>
    </row>
    <row r="37" spans="1:15">
      <c r="A37" s="33"/>
      <c r="B37" s="34"/>
      <c r="C37" s="34"/>
      <c r="D37" s="34"/>
      <c r="E37" s="34"/>
      <c r="F37" s="34"/>
      <c r="G37" s="34"/>
      <c r="J37" s="3">
        <f>IF(COUNT(Table1341012[[#This Row],[Class]:[Column4]])&gt;1,MIN(Table1341012[[#This Row],[Class]:[Column2]]),0)</f>
        <v>0</v>
      </c>
      <c r="K37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37" s="2" t="str">
        <f>IF(Table1341012[[#This Row],[Total]]&lt;&gt;"",RANK(Table1341012[[#This Row],[Total]],Table1341012[Total]),"")</f>
        <v/>
      </c>
      <c r="M37" s="5" t="str">
        <f>IF(Table1341012[[#This Row],[Name]]&lt;&gt;"",Table1341012[[#This Row],[Name]],"")</f>
        <v/>
      </c>
      <c r="N37">
        <f>SUM(Table1341012[[#This Row],[Class]:[Column3]])-Table1341012[[#This Row],[Discard]]</f>
        <v>0</v>
      </c>
      <c r="O37" s="5">
        <f>RANK(Table1341012[[#This Row],[Total2]],Table1341012[Total2])</f>
        <v>1</v>
      </c>
    </row>
    <row r="38" spans="1:15">
      <c r="A38" s="33"/>
      <c r="B38" s="34"/>
      <c r="C38" s="34"/>
      <c r="D38" s="34"/>
      <c r="E38" s="34"/>
      <c r="F38" s="34"/>
      <c r="G38" s="34"/>
      <c r="J38" s="3">
        <f>IF(COUNT(Table1341012[[#This Row],[Class]:[Column4]])&gt;1,MIN(Table1341012[[#This Row],[Class]:[Column2]]),0)</f>
        <v>0</v>
      </c>
      <c r="K38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38" s="2" t="str">
        <f>IF(Table1341012[[#This Row],[Total]]&lt;&gt;"",RANK(Table1341012[[#This Row],[Total]],Table1341012[Total]),"")</f>
        <v/>
      </c>
      <c r="M38" s="5" t="str">
        <f>IF(Table1341012[[#This Row],[Name]]&lt;&gt;"",Table1341012[[#This Row],[Name]],"")</f>
        <v/>
      </c>
      <c r="N38">
        <f>SUM(Table1341012[[#This Row],[Class]:[Column3]])-Table1341012[[#This Row],[Discard]]</f>
        <v>0</v>
      </c>
      <c r="O38" s="5">
        <f>RANK(Table1341012[[#This Row],[Total2]],Table1341012[Total2])</f>
        <v>1</v>
      </c>
    </row>
    <row r="39" spans="1:15">
      <c r="A39" s="33"/>
      <c r="B39" s="34"/>
      <c r="C39" s="34"/>
      <c r="D39" s="34"/>
      <c r="E39" s="34"/>
      <c r="F39" s="34"/>
      <c r="G39" s="34"/>
      <c r="J39" s="3">
        <f>IF(COUNT(Table1341012[[#This Row],[Class]:[Column4]])&gt;1,MIN(Table1341012[[#This Row],[Class]:[Column2]]),0)</f>
        <v>0</v>
      </c>
      <c r="K39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39" s="2" t="str">
        <f>IF(Table1341012[[#This Row],[Total]]&lt;&gt;"",RANK(Table1341012[[#This Row],[Total]],Table1341012[Total]),"")</f>
        <v/>
      </c>
      <c r="M39" s="5" t="str">
        <f>IF(Table1341012[[#This Row],[Name]]&lt;&gt;"",Table1341012[[#This Row],[Name]],"")</f>
        <v/>
      </c>
      <c r="N39">
        <f>SUM(Table1341012[[#This Row],[Class]:[Column3]])-Table1341012[[#This Row],[Discard]]</f>
        <v>0</v>
      </c>
      <c r="O39" s="5">
        <f>RANK(Table1341012[[#This Row],[Total2]],Table1341012[Total2])</f>
        <v>1</v>
      </c>
    </row>
    <row r="40" spans="1:15">
      <c r="A40" s="33"/>
      <c r="B40" s="34"/>
      <c r="C40" s="34"/>
      <c r="D40" s="34"/>
      <c r="E40" s="34"/>
      <c r="F40" s="34"/>
      <c r="G40" s="34"/>
      <c r="J40" s="3">
        <f>IF(COUNT(Table1341012[[#This Row],[Class]:[Column4]])&gt;1,MIN(Table1341012[[#This Row],[Class]:[Column2]]),0)</f>
        <v>0</v>
      </c>
      <c r="K40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40" s="2" t="str">
        <f>IF(Table1341012[[#This Row],[Total]]&lt;&gt;"",RANK(Table1341012[[#This Row],[Total]],Table1341012[Total]),"")</f>
        <v/>
      </c>
      <c r="M40" s="5" t="str">
        <f>IF(Table1341012[[#This Row],[Name]]&lt;&gt;"",Table1341012[[#This Row],[Name]],"")</f>
        <v/>
      </c>
      <c r="N40">
        <f>SUM(Table1341012[[#This Row],[Class]:[Column3]])-Table1341012[[#This Row],[Discard]]</f>
        <v>0</v>
      </c>
      <c r="O40" s="5">
        <f>RANK(Table1341012[[#This Row],[Total2]],Table1341012[Total2])</f>
        <v>1</v>
      </c>
    </row>
    <row r="41" spans="1:15">
      <c r="A41" s="33"/>
      <c r="B41" s="34"/>
      <c r="C41" s="34"/>
      <c r="D41" s="34"/>
      <c r="E41" s="34"/>
      <c r="F41" s="34"/>
      <c r="G41" s="34"/>
      <c r="J41" s="3">
        <f>IF(COUNT(Table1341012[[#This Row],[Class]:[Column4]])&gt;1,MIN(Table1341012[[#This Row],[Class]:[Column2]]),0)</f>
        <v>0</v>
      </c>
      <c r="K41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41" s="2" t="str">
        <f>IF(Table1341012[[#This Row],[Total]]&lt;&gt;"",RANK(Table1341012[[#This Row],[Total]],Table1341012[Total]),"")</f>
        <v/>
      </c>
      <c r="M41" s="5" t="str">
        <f>IF(Table1341012[[#This Row],[Name]]&lt;&gt;"",Table1341012[[#This Row],[Name]],"")</f>
        <v/>
      </c>
      <c r="N41">
        <f>SUM(Table1341012[[#This Row],[Class]:[Column3]])-Table1341012[[#This Row],[Discard]]</f>
        <v>0</v>
      </c>
      <c r="O41" s="5">
        <f>RANK(Table1341012[[#This Row],[Total2]],Table1341012[Total2])</f>
        <v>1</v>
      </c>
    </row>
    <row r="42" spans="1:15">
      <c r="A42" s="33"/>
      <c r="B42" s="34"/>
      <c r="C42" s="34"/>
      <c r="D42" s="34"/>
      <c r="E42" s="34"/>
      <c r="F42" s="34"/>
      <c r="G42" s="34"/>
      <c r="J42" s="3">
        <f>IF(COUNT(Table1341012[[#This Row],[Class]:[Column4]])&gt;1,MIN(Table1341012[[#This Row],[Class]:[Column2]]),0)</f>
        <v>0</v>
      </c>
      <c r="K42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42" s="2" t="str">
        <f>IF(Table1341012[[#This Row],[Total]]&lt;&gt;"",RANK(Table1341012[[#This Row],[Total]],Table1341012[Total]),"")</f>
        <v/>
      </c>
      <c r="M42" s="5" t="str">
        <f>IF(Table1341012[[#This Row],[Name]]&lt;&gt;"",Table1341012[[#This Row],[Name]],"")</f>
        <v/>
      </c>
      <c r="N42">
        <f>SUM(Table1341012[[#This Row],[Class]:[Column3]])-Table1341012[[#This Row],[Discard]]</f>
        <v>0</v>
      </c>
      <c r="O42" s="5">
        <f>RANK(Table1341012[[#This Row],[Total2]],Table1341012[Total2])</f>
        <v>1</v>
      </c>
    </row>
    <row r="43" spans="1:15">
      <c r="A43" s="33"/>
      <c r="B43" s="34"/>
      <c r="C43" s="34"/>
      <c r="D43" s="34"/>
      <c r="E43" s="34"/>
      <c r="F43" s="34"/>
      <c r="G43" s="34"/>
      <c r="J43" s="3">
        <f>IF(COUNT(Table1341012[[#This Row],[Class]:[Column4]])&gt;1,MIN(Table1341012[[#This Row],[Class]:[Column2]]),0)</f>
        <v>0</v>
      </c>
      <c r="K43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43" s="2" t="str">
        <f>IF(Table1341012[[#This Row],[Total]]&lt;&gt;"",RANK(Table1341012[[#This Row],[Total]],Table1341012[Total]),"")</f>
        <v/>
      </c>
      <c r="M43" s="5" t="str">
        <f>IF(Table1341012[[#This Row],[Name]]&lt;&gt;"",Table1341012[[#This Row],[Name]],"")</f>
        <v/>
      </c>
      <c r="N43">
        <f>SUM(Table1341012[[#This Row],[Class]:[Column3]])-Table1341012[[#This Row],[Discard]]</f>
        <v>0</v>
      </c>
      <c r="O43" s="5">
        <f>RANK(Table1341012[[#This Row],[Total2]],Table1341012[Total2])</f>
        <v>1</v>
      </c>
    </row>
    <row r="44" spans="1:15">
      <c r="A44" s="33"/>
      <c r="B44" s="34"/>
      <c r="C44" s="34"/>
      <c r="D44" s="34"/>
      <c r="E44" s="34"/>
      <c r="F44" s="34"/>
      <c r="G44" s="34"/>
      <c r="J44" s="3">
        <f>IF(COUNT(Table1341012[[#This Row],[Class]:[Column4]])&gt;1,MIN(Table1341012[[#This Row],[Class]:[Column2]]),0)</f>
        <v>0</v>
      </c>
      <c r="K44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44" s="2" t="str">
        <f>IF(Table1341012[[#This Row],[Total]]&lt;&gt;"",RANK(Table1341012[[#This Row],[Total]],Table1341012[Total]),"")</f>
        <v/>
      </c>
      <c r="M44" s="5" t="str">
        <f>IF(Table1341012[[#This Row],[Name]]&lt;&gt;"",Table1341012[[#This Row],[Name]],"")</f>
        <v/>
      </c>
      <c r="N44">
        <f>SUM(Table1341012[[#This Row],[Class]:[Column3]])-Table1341012[[#This Row],[Discard]]</f>
        <v>0</v>
      </c>
      <c r="O44" s="5">
        <f>RANK(Table1341012[[#This Row],[Total2]],Table1341012[Total2])</f>
        <v>1</v>
      </c>
    </row>
    <row r="45" spans="1:15">
      <c r="A45" s="33"/>
      <c r="B45" s="34"/>
      <c r="C45" s="34"/>
      <c r="D45" s="34"/>
      <c r="E45" s="34"/>
      <c r="F45" s="34"/>
      <c r="G45" s="34"/>
      <c r="J45" s="3">
        <f>IF(COUNT(Table1341012[[#This Row],[Class]:[Column4]])&gt;1,MIN(Table1341012[[#This Row],[Class]:[Column2]]),0)</f>
        <v>0</v>
      </c>
      <c r="K45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45" s="2" t="str">
        <f>IF(Table1341012[[#This Row],[Total]]&lt;&gt;"",RANK(Table1341012[[#This Row],[Total]],Table1341012[Total]),"")</f>
        <v/>
      </c>
      <c r="M45" s="5" t="str">
        <f>IF(Table1341012[[#This Row],[Name]]&lt;&gt;"",Table1341012[[#This Row],[Name]],"")</f>
        <v/>
      </c>
      <c r="N45">
        <f>SUM(Table1341012[[#This Row],[Class]:[Column3]])-Table1341012[[#This Row],[Discard]]</f>
        <v>0</v>
      </c>
      <c r="O45" s="5">
        <f>RANK(Table1341012[[#This Row],[Total2]],Table1341012[Total2])</f>
        <v>1</v>
      </c>
    </row>
    <row r="46" spans="1:15">
      <c r="A46" s="33"/>
      <c r="B46" s="34"/>
      <c r="C46" s="34"/>
      <c r="D46" s="34"/>
      <c r="E46" s="34"/>
      <c r="F46" s="34"/>
      <c r="G46" s="34"/>
      <c r="J46" s="3">
        <f>IF(COUNT(Table1341012[[#This Row],[Class]:[Column4]])&gt;1,MIN(Table1341012[[#This Row],[Class]:[Column2]]),0)</f>
        <v>0</v>
      </c>
      <c r="K46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46" s="2" t="str">
        <f>IF(Table1341012[[#This Row],[Total]]&lt;&gt;"",RANK(Table1341012[[#This Row],[Total]],Table1341012[Total]),"")</f>
        <v/>
      </c>
      <c r="M46" s="5" t="str">
        <f>IF(Table1341012[[#This Row],[Name]]&lt;&gt;"",Table1341012[[#This Row],[Name]],"")</f>
        <v/>
      </c>
      <c r="N46">
        <f>SUM(Table1341012[[#This Row],[Class]:[Column3]])-Table1341012[[#This Row],[Discard]]</f>
        <v>0</v>
      </c>
      <c r="O46" s="5">
        <f>RANK(Table1341012[[#This Row],[Total2]],Table1341012[Total2])</f>
        <v>1</v>
      </c>
    </row>
    <row r="47" spans="1:15">
      <c r="A47" s="33"/>
      <c r="B47" s="34"/>
      <c r="C47" s="34"/>
      <c r="D47" s="34"/>
      <c r="E47" s="34"/>
      <c r="F47" s="34"/>
      <c r="G47" s="34"/>
      <c r="J47" s="3">
        <f>IF(COUNT(Table1341012[[#This Row],[Class]:[Column4]])&gt;1,MIN(Table1341012[[#This Row],[Class]:[Column2]]),0)</f>
        <v>0</v>
      </c>
      <c r="K47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47" s="2" t="str">
        <f>IF(Table1341012[[#This Row],[Total]]&lt;&gt;"",RANK(Table1341012[[#This Row],[Total]],Table1341012[Total]),"")</f>
        <v/>
      </c>
      <c r="M47" s="5" t="str">
        <f>IF(Table1341012[[#This Row],[Name]]&lt;&gt;"",Table1341012[[#This Row],[Name]],"")</f>
        <v/>
      </c>
      <c r="N47">
        <f>SUM(Table1341012[[#This Row],[Class]:[Column3]])-Table1341012[[#This Row],[Discard]]</f>
        <v>0</v>
      </c>
      <c r="O47" s="5">
        <f>RANK(Table1341012[[#This Row],[Total2]],Table1341012[Total2])</f>
        <v>1</v>
      </c>
    </row>
    <row r="48" spans="1:15">
      <c r="A48" s="33"/>
      <c r="B48" s="34"/>
      <c r="C48" s="34"/>
      <c r="D48" s="34"/>
      <c r="E48" s="34"/>
      <c r="F48" s="34"/>
      <c r="G48" s="34"/>
      <c r="J48" s="3">
        <f>IF(COUNT(Table1341012[[#This Row],[Class]:[Column4]])&gt;1,MIN(Table1341012[[#This Row],[Class]:[Column2]]),0)</f>
        <v>0</v>
      </c>
      <c r="K48" s="17" t="str">
        <f>IF(SUM(Table1341012[[#This Row],[Class]:[Column4]])-Table1341012[[#This Row],[Discard]]+Table1341012[[#This Row],[Discard]]/100000&gt;0,SUM(Table1341012[[#This Row],[Class]:[Column4]])-Table1341012[[#This Row],[Discard]]*0.9999,"")</f>
        <v/>
      </c>
      <c r="L48" s="2" t="str">
        <f>IF(Table1341012[[#This Row],[Total]]&lt;&gt;"",RANK(Table1341012[[#This Row],[Total]],Table1341012[Total]),"")</f>
        <v/>
      </c>
      <c r="M48" s="5" t="str">
        <f>IF(Table1341012[[#This Row],[Name]]&lt;&gt;"",Table1341012[[#This Row],[Name]],"")</f>
        <v/>
      </c>
      <c r="N48">
        <f>SUM(Table1341012[[#This Row],[Class]:[Column3]])-Table1341012[[#This Row],[Discard]]</f>
        <v>0</v>
      </c>
      <c r="O48" s="5">
        <f>RANK(Table1341012[[#This Row],[Total2]],Table1341012[Total2])</f>
        <v>1</v>
      </c>
    </row>
    <row r="49" spans="1:15">
      <c r="A49" s="33"/>
      <c r="B49" s="34"/>
      <c r="C49" s="34"/>
      <c r="D49" s="34"/>
      <c r="E49" s="34"/>
      <c r="F49" s="34"/>
      <c r="G49" s="34"/>
      <c r="J49" s="3">
        <f>IF(COUNT(Table1341012[[#This Row],[Class]:[Column4]])&gt;1,MIN(Table1341012[[#This Row],[Class]:[Column2]]),0)</f>
        <v>0</v>
      </c>
      <c r="K49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49" s="2" t="str">
        <f>IF(Table1341012[[#This Row],[Total]]&lt;&gt;"",RANK(Table1341012[[#This Row],[Total]],Table1341012[Total]),"")</f>
        <v/>
      </c>
      <c r="M49" s="5" t="str">
        <f>IF(Table1341012[[#This Row],[Name]]&lt;&gt;"",Table1341012[[#This Row],[Name]],"")</f>
        <v/>
      </c>
      <c r="N49">
        <f>SUM(Table1341012[[#This Row],[Class]:[Column3]])-Table1341012[[#This Row],[Discard]]</f>
        <v>0</v>
      </c>
      <c r="O49" s="5">
        <f>RANK(Table1341012[[#This Row],[Total2]],Table1341012[Total2])</f>
        <v>1</v>
      </c>
    </row>
    <row r="50" spans="1:15">
      <c r="A50" s="33"/>
      <c r="B50" s="34"/>
      <c r="C50" s="34"/>
      <c r="D50" s="34"/>
      <c r="E50" s="34"/>
      <c r="F50" s="34"/>
      <c r="G50" s="34"/>
      <c r="J50" s="3">
        <f>IF(COUNT(Table1341012[[#This Row],[Class]:[Column4]])&gt;1,MIN(Table1341012[[#This Row],[Class]:[Column2]]),0)</f>
        <v>0</v>
      </c>
      <c r="K50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50" s="2" t="str">
        <f>IF(Table1341012[[#This Row],[Total]]&lt;&gt;"",RANK(Table1341012[[#This Row],[Total]],Table1341012[Total]),"")</f>
        <v/>
      </c>
      <c r="M50" s="5" t="str">
        <f>IF(Table1341012[[#This Row],[Name]]&lt;&gt;"",Table1341012[[#This Row],[Name]],"")</f>
        <v/>
      </c>
      <c r="N50">
        <f>SUM(Table1341012[[#This Row],[Class]:[Column3]])-Table1341012[[#This Row],[Discard]]</f>
        <v>0</v>
      </c>
      <c r="O50" s="5">
        <f>RANK(Table1341012[[#This Row],[Total2]],Table1341012[Total2])</f>
        <v>1</v>
      </c>
    </row>
    <row r="51" spans="1:15">
      <c r="A51" s="33"/>
      <c r="B51" s="34"/>
      <c r="C51" s="34"/>
      <c r="D51" s="34"/>
      <c r="E51" s="34"/>
      <c r="F51" s="34"/>
      <c r="G51" s="34"/>
      <c r="J51" s="3">
        <f>IF(COUNT(Table1341012[[#This Row],[Class]:[Column4]])&gt;1,MIN(Table1341012[[#This Row],[Class]:[Column2]]),0)</f>
        <v>0</v>
      </c>
      <c r="K51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51" s="2" t="str">
        <f>IF(Table1341012[[#This Row],[Total]]&lt;&gt;"",RANK(Table1341012[[#This Row],[Total]],Table1341012[Total]),"")</f>
        <v/>
      </c>
      <c r="M51" s="5" t="str">
        <f>IF(Table1341012[[#This Row],[Name]]&lt;&gt;"",Table1341012[[#This Row],[Name]],"")</f>
        <v/>
      </c>
      <c r="N51">
        <f>SUM(Table1341012[[#This Row],[Class]:[Column3]])-Table1341012[[#This Row],[Discard]]</f>
        <v>0</v>
      </c>
      <c r="O51" s="5">
        <f>RANK(Table1341012[[#This Row],[Total2]],Table1341012[Total2])</f>
        <v>1</v>
      </c>
    </row>
    <row r="52" spans="1:15">
      <c r="A52" s="33"/>
      <c r="B52" s="34"/>
      <c r="C52" s="34"/>
      <c r="D52" s="34"/>
      <c r="E52" s="34"/>
      <c r="F52" s="34"/>
      <c r="G52" s="34"/>
      <c r="J52" s="3">
        <f>IF(COUNT(Table1341012[[#This Row],[Class]:[Column4]])&gt;1,MIN(Table1341012[[#This Row],[Class]:[Column2]]),0)</f>
        <v>0</v>
      </c>
      <c r="K52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52" s="2" t="str">
        <f>IF(Table1341012[[#This Row],[Total]]&lt;&gt;"",RANK(Table1341012[[#This Row],[Total]],Table1341012[Total]),"")</f>
        <v/>
      </c>
      <c r="M52" s="5" t="str">
        <f>IF(Table1341012[[#This Row],[Name]]&lt;&gt;"",Table1341012[[#This Row],[Name]],"")</f>
        <v/>
      </c>
      <c r="N52">
        <f>SUM(Table1341012[[#This Row],[Class]:[Column3]])-Table1341012[[#This Row],[Discard]]</f>
        <v>0</v>
      </c>
      <c r="O52" s="5">
        <f>RANK(Table1341012[[#This Row],[Total2]],Table1341012[Total2])</f>
        <v>1</v>
      </c>
    </row>
    <row r="53" spans="1:15">
      <c r="A53" s="33"/>
      <c r="B53" s="34"/>
      <c r="C53" s="34"/>
      <c r="D53" s="34"/>
      <c r="E53" s="34"/>
      <c r="F53" s="34"/>
      <c r="G53" s="34"/>
      <c r="J53" s="3">
        <f>IF(COUNT(Table1341012[[#This Row],[Class]:[Column4]])&gt;1,MIN(Table1341012[[#This Row],[Class]:[Column2]]),0)</f>
        <v>0</v>
      </c>
      <c r="K53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53" s="2" t="str">
        <f>IF(Table1341012[[#This Row],[Total]]&lt;&gt;"",RANK(Table1341012[[#This Row],[Total]],Table1341012[Total]),"")</f>
        <v/>
      </c>
      <c r="M53" s="5" t="str">
        <f>IF(Table1341012[[#This Row],[Name]]&lt;&gt;"",Table1341012[[#This Row],[Name]],"")</f>
        <v/>
      </c>
      <c r="N53">
        <f>SUM(Table1341012[[#This Row],[Class]:[Column3]])-Table1341012[[#This Row],[Discard]]</f>
        <v>0</v>
      </c>
      <c r="O53" s="5">
        <f>RANK(Table1341012[[#This Row],[Total2]],Table1341012[Total2])</f>
        <v>1</v>
      </c>
    </row>
    <row r="54" spans="1:15">
      <c r="A54" s="33"/>
      <c r="B54" s="34"/>
      <c r="C54" s="34"/>
      <c r="D54" s="34"/>
      <c r="E54" s="34"/>
      <c r="F54" s="34"/>
      <c r="G54" s="34"/>
      <c r="J54" s="3">
        <f>IF(COUNT(Table1341012[[#This Row],[Class]:[Column4]])&gt;1,MIN(Table1341012[[#This Row],[Class]:[Column2]]),0)</f>
        <v>0</v>
      </c>
      <c r="K54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54" s="2" t="str">
        <f>IF(Table1341012[[#This Row],[Total]]&lt;&gt;"",RANK(Table1341012[[#This Row],[Total]],Table1341012[Total]),"")</f>
        <v/>
      </c>
      <c r="M54" s="5" t="str">
        <f>IF(Table1341012[[#This Row],[Name]]&lt;&gt;"",Table1341012[[#This Row],[Name]],"")</f>
        <v/>
      </c>
      <c r="N54">
        <f>SUM(Table1341012[[#This Row],[Class]:[Column3]])-Table1341012[[#This Row],[Discard]]</f>
        <v>0</v>
      </c>
      <c r="O54" s="5">
        <f>RANK(Table1341012[[#This Row],[Total2]],Table1341012[Total2])</f>
        <v>1</v>
      </c>
    </row>
    <row r="55" spans="1:15">
      <c r="A55" s="33"/>
      <c r="B55" s="34"/>
      <c r="C55" s="34"/>
      <c r="D55" s="34"/>
      <c r="E55" s="34"/>
      <c r="F55" s="34"/>
      <c r="G55" s="34"/>
      <c r="J55" s="3">
        <f>IF(COUNT(Table1341012[[#This Row],[Class]:[Column4]])&gt;1,MIN(Table1341012[[#This Row],[Class]:[Column2]]),0)</f>
        <v>0</v>
      </c>
      <c r="K55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55" s="2" t="str">
        <f>IF(Table1341012[[#This Row],[Total]]&lt;&gt;"",RANK(Table1341012[[#This Row],[Total]],Table1341012[Total]),"")</f>
        <v/>
      </c>
      <c r="M55" s="5" t="str">
        <f>IF(Table1341012[[#This Row],[Name]]&lt;&gt;"",Table1341012[[#This Row],[Name]],"")</f>
        <v/>
      </c>
      <c r="N55">
        <f>SUM(Table1341012[[#This Row],[Class]:[Column3]])-Table1341012[[#This Row],[Discard]]</f>
        <v>0</v>
      </c>
      <c r="O55" s="5">
        <f>RANK(Table1341012[[#This Row],[Total2]],Table1341012[Total2])</f>
        <v>1</v>
      </c>
    </row>
    <row r="56" spans="1:15">
      <c r="A56" s="33"/>
      <c r="B56" s="34"/>
      <c r="C56" s="34"/>
      <c r="D56" s="34"/>
      <c r="E56" s="34"/>
      <c r="F56" s="34"/>
      <c r="G56" s="34"/>
      <c r="J56" s="3">
        <f>IF(COUNT(Table1341012[[#This Row],[Class]:[Column4]])&gt;1,MIN(Table1341012[[#This Row],[Class]:[Column2]]),0)</f>
        <v>0</v>
      </c>
      <c r="K56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56" s="2" t="str">
        <f>IF(Table1341012[[#This Row],[Total]]&lt;&gt;"",RANK(Table1341012[[#This Row],[Total]],Table1341012[Total]),"")</f>
        <v/>
      </c>
      <c r="M56" s="5" t="str">
        <f>IF(Table1341012[[#This Row],[Name]]&lt;&gt;"",Table1341012[[#This Row],[Name]],"")</f>
        <v/>
      </c>
      <c r="N56">
        <f>SUM(Table1341012[[#This Row],[Class]:[Column3]])-Table1341012[[#This Row],[Discard]]</f>
        <v>0</v>
      </c>
      <c r="O56" s="5">
        <f>RANK(Table1341012[[#This Row],[Total2]],Table1341012[Total2])</f>
        <v>1</v>
      </c>
    </row>
    <row r="57" spans="1:15">
      <c r="A57" s="33"/>
      <c r="B57" s="34"/>
      <c r="C57" s="34"/>
      <c r="D57" s="34"/>
      <c r="E57" s="34"/>
      <c r="F57" s="34"/>
      <c r="G57" s="34"/>
      <c r="J57" s="3">
        <f>IF(COUNT(Table1341012[[#This Row],[Class]:[Column4]])&gt;1,MIN(Table1341012[[#This Row],[Class]:[Column2]]),0)</f>
        <v>0</v>
      </c>
      <c r="K57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57" s="2" t="str">
        <f>IF(Table1341012[[#This Row],[Total]]&lt;&gt;"",RANK(Table1341012[[#This Row],[Total]],Table1341012[Total]),"")</f>
        <v/>
      </c>
      <c r="M57" s="5" t="str">
        <f>IF(Table1341012[[#This Row],[Name]]&lt;&gt;"",Table1341012[[#This Row],[Name]],"")</f>
        <v/>
      </c>
      <c r="N57">
        <f>SUM(Table1341012[[#This Row],[Class]:[Column3]])-Table1341012[[#This Row],[Discard]]</f>
        <v>0</v>
      </c>
      <c r="O57" s="5">
        <f>RANK(Table1341012[[#This Row],[Total2]],Table1341012[Total2])</f>
        <v>1</v>
      </c>
    </row>
    <row r="58" spans="1:15">
      <c r="A58" s="33"/>
      <c r="B58" s="34"/>
      <c r="C58" s="34"/>
      <c r="D58" s="34"/>
      <c r="E58" s="34"/>
      <c r="F58" s="34"/>
      <c r="G58" s="34"/>
      <c r="J58" s="3">
        <f>IF(COUNT(Table1341012[[#This Row],[Class]:[Column4]])&gt;1,MIN(Table1341012[[#This Row],[Class]:[Column2]]),0)</f>
        <v>0</v>
      </c>
      <c r="K58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58" s="2" t="str">
        <f>IF(Table1341012[[#This Row],[Total]]&lt;&gt;"",RANK(Table1341012[[#This Row],[Total]],Table1341012[Total]),"")</f>
        <v/>
      </c>
      <c r="M58" s="5" t="str">
        <f>IF(Table1341012[[#This Row],[Name]]&lt;&gt;"",Table1341012[[#This Row],[Name]],"")</f>
        <v/>
      </c>
      <c r="N58">
        <f>SUM(Table1341012[[#This Row],[Class]:[Column3]])-Table1341012[[#This Row],[Discard]]</f>
        <v>0</v>
      </c>
      <c r="O58" s="5">
        <f>RANK(Table1341012[[#This Row],[Total2]],Table1341012[Total2])</f>
        <v>1</v>
      </c>
    </row>
    <row r="59" spans="1:15">
      <c r="A59" s="33"/>
      <c r="B59" s="34"/>
      <c r="C59" s="34"/>
      <c r="D59" s="34"/>
      <c r="E59" s="34"/>
      <c r="F59" s="34"/>
      <c r="G59" s="34"/>
      <c r="J59" s="3">
        <f>IF(COUNT(Table1341012[[#This Row],[Class]:[Column4]])&gt;1,MIN(Table1341012[[#This Row],[Class]:[Column2]]),0)</f>
        <v>0</v>
      </c>
      <c r="K59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59" s="2" t="str">
        <f>IF(Table1341012[[#This Row],[Total]]&lt;&gt;"",RANK(Table1341012[[#This Row],[Total]],Table1341012[Total]),"")</f>
        <v/>
      </c>
      <c r="M59" s="5" t="str">
        <f>IF(Table1341012[[#This Row],[Name]]&lt;&gt;"",Table1341012[[#This Row],[Name]],"")</f>
        <v/>
      </c>
      <c r="N59">
        <f>SUM(Table1341012[[#This Row],[Class]:[Column3]])-Table1341012[[#This Row],[Discard]]</f>
        <v>0</v>
      </c>
      <c r="O59" s="5">
        <f>RANK(Table1341012[[#This Row],[Total2]],Table1341012[Total2])</f>
        <v>1</v>
      </c>
    </row>
    <row r="60" spans="1:15">
      <c r="A60" s="33"/>
      <c r="B60" s="34"/>
      <c r="C60" s="34"/>
      <c r="D60" s="34"/>
      <c r="E60" s="34"/>
      <c r="F60" s="34"/>
      <c r="G60" s="34"/>
      <c r="J60" s="3">
        <f>IF(COUNT(Table1341012[[#This Row],[Class]:[Column4]])&gt;1,MIN(Table1341012[[#This Row],[Class]:[Column2]]),0)</f>
        <v>0</v>
      </c>
      <c r="K60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60" s="2" t="str">
        <f>IF(Table1341012[[#This Row],[Total]]&lt;&gt;"",RANK(Table1341012[[#This Row],[Total]],Table1341012[Total]),"")</f>
        <v/>
      </c>
      <c r="M60" s="5" t="str">
        <f>IF(Table1341012[[#This Row],[Name]]&lt;&gt;"",Table1341012[[#This Row],[Name]],"")</f>
        <v/>
      </c>
      <c r="N60">
        <f>SUM(Table1341012[[#This Row],[Class]:[Column3]])-Table1341012[[#This Row],[Discard]]</f>
        <v>0</v>
      </c>
      <c r="O60" s="5">
        <f>RANK(Table1341012[[#This Row],[Total2]],Table1341012[Total2])</f>
        <v>1</v>
      </c>
    </row>
    <row r="61" spans="1:15">
      <c r="A61" s="33"/>
      <c r="B61" s="34"/>
      <c r="C61" s="34"/>
      <c r="D61" s="34"/>
      <c r="E61" s="34"/>
      <c r="F61" s="34"/>
      <c r="G61" s="34"/>
      <c r="J61" s="3">
        <f>IF(COUNT(Table1341012[[#This Row],[Class]:[Column4]])&gt;1,MIN(Table1341012[[#This Row],[Class]:[Column2]]),0)</f>
        <v>0</v>
      </c>
      <c r="K61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61" s="2" t="str">
        <f>IF(Table1341012[[#This Row],[Total]]&lt;&gt;"",RANK(Table1341012[[#This Row],[Total]],Table1341012[Total]),"")</f>
        <v/>
      </c>
      <c r="M61" s="5" t="str">
        <f>IF(Table1341012[[#This Row],[Name]]&lt;&gt;"",Table1341012[[#This Row],[Name]],"")</f>
        <v/>
      </c>
      <c r="N61">
        <f>SUM(Table1341012[[#This Row],[Class]:[Column3]])-Table1341012[[#This Row],[Discard]]</f>
        <v>0</v>
      </c>
      <c r="O61" s="5">
        <f>RANK(Table1341012[[#This Row],[Total2]],Table1341012[Total2])</f>
        <v>1</v>
      </c>
    </row>
    <row r="62" spans="1:15">
      <c r="A62" s="33"/>
      <c r="B62" s="34"/>
      <c r="C62" s="34"/>
      <c r="D62" s="34"/>
      <c r="E62" s="34"/>
      <c r="F62" s="34"/>
      <c r="G62" s="34"/>
      <c r="J62" s="3">
        <f>IF(COUNT(Table1341012[[#This Row],[Class]:[Column4]])&gt;1,MIN(Table1341012[[#This Row],[Class]:[Column2]]),0)</f>
        <v>0</v>
      </c>
      <c r="K62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62" s="2" t="str">
        <f>IF(Table1341012[[#This Row],[Total]]&lt;&gt;"",RANK(Table1341012[[#This Row],[Total]],Table1341012[Total]),"")</f>
        <v/>
      </c>
      <c r="M62" s="5" t="str">
        <f>IF(Table1341012[[#This Row],[Name]]&lt;&gt;"",Table1341012[[#This Row],[Name]],"")</f>
        <v/>
      </c>
      <c r="N62">
        <f>SUM(Table1341012[[#This Row],[Class]:[Column3]])-Table1341012[[#This Row],[Discard]]</f>
        <v>0</v>
      </c>
      <c r="O62" s="5">
        <f>RANK(Table1341012[[#This Row],[Total2]],Table1341012[Total2])</f>
        <v>1</v>
      </c>
    </row>
    <row r="63" spans="1:15">
      <c r="A63" s="33"/>
      <c r="B63" s="34"/>
      <c r="C63" s="34"/>
      <c r="D63" s="34"/>
      <c r="E63" s="34"/>
      <c r="F63" s="34"/>
      <c r="G63" s="34"/>
      <c r="J63" s="3">
        <f>IF(COUNT(Table1341012[[#This Row],[Class]:[Column4]])&gt;1,MIN(Table1341012[[#This Row],[Class]:[Column2]]),0)</f>
        <v>0</v>
      </c>
      <c r="K63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63" s="2" t="str">
        <f>IF(Table1341012[[#This Row],[Total]]&lt;&gt;"",RANK(Table1341012[[#This Row],[Total]],Table1341012[Total]),"")</f>
        <v/>
      </c>
      <c r="M63" s="5" t="str">
        <f>IF(Table1341012[[#This Row],[Name]]&lt;&gt;"",Table1341012[[#This Row],[Name]],"")</f>
        <v/>
      </c>
      <c r="N63">
        <f>SUM(Table1341012[[#This Row],[Class]:[Column3]])-Table1341012[[#This Row],[Discard]]</f>
        <v>0</v>
      </c>
      <c r="O63" s="5">
        <f>RANK(Table1341012[[#This Row],[Total2]],Table1341012[Total2])</f>
        <v>1</v>
      </c>
    </row>
    <row r="64" spans="1:15">
      <c r="A64" s="33"/>
      <c r="B64" s="34"/>
      <c r="C64" s="34"/>
      <c r="D64" s="34"/>
      <c r="E64" s="34"/>
      <c r="F64" s="34"/>
      <c r="G64" s="34"/>
      <c r="J64" s="3">
        <f>IF(COUNT(Table1341012[[#This Row],[Class]:[Column4]])&gt;1,MIN(Table1341012[[#This Row],[Class]:[Column2]]),0)</f>
        <v>0</v>
      </c>
      <c r="K64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64" s="2" t="str">
        <f>IF(Table1341012[[#This Row],[Total]]&lt;&gt;"",RANK(Table1341012[[#This Row],[Total]],Table1341012[Total]),"")</f>
        <v/>
      </c>
      <c r="M64" s="5" t="str">
        <f>IF(Table1341012[[#This Row],[Name]]&lt;&gt;"",Table1341012[[#This Row],[Name]],"")</f>
        <v/>
      </c>
      <c r="N64">
        <f>SUM(Table1341012[[#This Row],[Class]:[Column3]])-Table1341012[[#This Row],[Discard]]</f>
        <v>0</v>
      </c>
      <c r="O64" s="5">
        <f>RANK(Table1341012[[#This Row],[Total2]],Table1341012[Total2])</f>
        <v>1</v>
      </c>
    </row>
    <row r="65" spans="1:15">
      <c r="A65" s="33"/>
      <c r="B65" s="34"/>
      <c r="C65" s="34"/>
      <c r="D65" s="34"/>
      <c r="E65" s="34"/>
      <c r="F65" s="34"/>
      <c r="G65" s="34"/>
      <c r="J65" s="3">
        <f>IF(COUNT(Table1341012[[#This Row],[Class]:[Column4]])&gt;1,MIN(Table1341012[[#This Row],[Class]:[Column2]]),0)</f>
        <v>0</v>
      </c>
      <c r="K65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65" s="2" t="str">
        <f>IF(Table1341012[[#This Row],[Total]]&lt;&gt;"",RANK(Table1341012[[#This Row],[Total]],Table1341012[Total]),"")</f>
        <v/>
      </c>
      <c r="M65" s="5" t="str">
        <f>IF(Table1341012[[#This Row],[Name]]&lt;&gt;"",Table1341012[[#This Row],[Name]],"")</f>
        <v/>
      </c>
      <c r="N65">
        <f>SUM(Table1341012[[#This Row],[Class]:[Column3]])-Table1341012[[#This Row],[Discard]]</f>
        <v>0</v>
      </c>
      <c r="O65" s="5">
        <f>RANK(Table1341012[[#This Row],[Total2]],Table1341012[Total2])</f>
        <v>1</v>
      </c>
    </row>
    <row r="66" spans="1:15">
      <c r="A66" s="33"/>
      <c r="B66" s="34"/>
      <c r="C66" s="34"/>
      <c r="D66" s="34"/>
      <c r="E66" s="34"/>
      <c r="F66" s="34"/>
      <c r="G66" s="34"/>
      <c r="J66" s="3">
        <f>IF(COUNT(Table1341012[[#This Row],[Class]:[Column4]])&gt;1,MIN(Table1341012[[#This Row],[Class]:[Column2]]),0)</f>
        <v>0</v>
      </c>
      <c r="K66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66" s="2" t="str">
        <f>IF(Table1341012[[#This Row],[Total]]&lt;&gt;"",RANK(Table1341012[[#This Row],[Total]],Table1341012[Total]),"")</f>
        <v/>
      </c>
      <c r="M66" s="5" t="str">
        <f>IF(Table1341012[[#This Row],[Name]]&lt;&gt;"",Table1341012[[#This Row],[Name]],"")</f>
        <v/>
      </c>
      <c r="N66">
        <f>SUM(Table1341012[[#This Row],[Class]:[Column3]])-Table1341012[[#This Row],[Discard]]</f>
        <v>0</v>
      </c>
      <c r="O66" s="5">
        <f>RANK(Table1341012[[#This Row],[Total2]],Table1341012[Total2])</f>
        <v>1</v>
      </c>
    </row>
    <row r="67" spans="1:15">
      <c r="A67" s="33"/>
      <c r="B67" s="34"/>
      <c r="C67" s="34"/>
      <c r="D67" s="34"/>
      <c r="E67" s="34"/>
      <c r="F67" s="34"/>
      <c r="G67" s="34"/>
      <c r="J67" s="3">
        <f>IF(COUNT(Table1341012[[#This Row],[Class]:[Column4]])&gt;1,MIN(Table1341012[[#This Row],[Class]:[Column2]]),0)</f>
        <v>0</v>
      </c>
      <c r="K67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67" s="2" t="str">
        <f>IF(Table1341012[[#This Row],[Total]]&lt;&gt;"",RANK(Table1341012[[#This Row],[Total]],Table1341012[Total]),"")</f>
        <v/>
      </c>
      <c r="M67" s="5" t="str">
        <f>IF(Table1341012[[#This Row],[Name]]&lt;&gt;"",Table1341012[[#This Row],[Name]],"")</f>
        <v/>
      </c>
      <c r="N67">
        <f>SUM(Table1341012[[#This Row],[Class]:[Column3]])-Table1341012[[#This Row],[Discard]]</f>
        <v>0</v>
      </c>
      <c r="O67" s="5">
        <f>RANK(Table1341012[[#This Row],[Total2]],Table1341012[Total2])</f>
        <v>1</v>
      </c>
    </row>
    <row r="68" spans="1:15">
      <c r="A68" s="33"/>
      <c r="B68" s="34"/>
      <c r="C68" s="34"/>
      <c r="D68" s="34"/>
      <c r="E68" s="34"/>
      <c r="F68" s="34"/>
      <c r="G68" s="34"/>
      <c r="J68" s="3">
        <f>IF(COUNT(Table1341012[[#This Row],[Class]:[Column4]])&gt;1,MIN(Table1341012[[#This Row],[Class]:[Column2]]),0)</f>
        <v>0</v>
      </c>
      <c r="K68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68" s="2" t="str">
        <f>IF(Table1341012[[#This Row],[Total]]&lt;&gt;"",RANK(Table1341012[[#This Row],[Total]],Table1341012[Total]),"")</f>
        <v/>
      </c>
      <c r="M68" s="5" t="str">
        <f>IF(Table1341012[[#This Row],[Name]]&lt;&gt;"",Table1341012[[#This Row],[Name]],"")</f>
        <v/>
      </c>
      <c r="N68">
        <f>SUM(Table1341012[[#This Row],[Class]:[Column3]])-Table1341012[[#This Row],[Discard]]</f>
        <v>0</v>
      </c>
      <c r="O68" s="5">
        <f>RANK(Table1341012[[#This Row],[Total2]],Table1341012[Total2])</f>
        <v>1</v>
      </c>
    </row>
    <row r="69" spans="1:15">
      <c r="A69" s="33"/>
      <c r="B69" s="34"/>
      <c r="C69" s="34"/>
      <c r="D69" s="34"/>
      <c r="E69" s="34"/>
      <c r="F69" s="34"/>
      <c r="G69" s="34"/>
      <c r="J69" s="3">
        <f>IF(COUNT(Table1341012[[#This Row],[Class]:[Column4]])&gt;1,MIN(Table1341012[[#This Row],[Class]:[Column2]]),0)</f>
        <v>0</v>
      </c>
      <c r="K69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69" s="2" t="str">
        <f>IF(Table1341012[[#This Row],[Total]]&lt;&gt;"",RANK(Table1341012[[#This Row],[Total]],Table1341012[Total]),"")</f>
        <v/>
      </c>
      <c r="M69" s="5" t="str">
        <f>IF(Table1341012[[#This Row],[Name]]&lt;&gt;"",Table1341012[[#This Row],[Name]],"")</f>
        <v/>
      </c>
      <c r="N69">
        <f>SUM(Table1341012[[#This Row],[Class]:[Column3]])-Table1341012[[#This Row],[Discard]]</f>
        <v>0</v>
      </c>
      <c r="O69" s="5">
        <f>RANK(Table1341012[[#This Row],[Total2]],Table1341012[Total2])</f>
        <v>1</v>
      </c>
    </row>
    <row r="70" spans="10:15">
      <c r="J70" s="3">
        <f>IF(COUNT(Table1341012[[#This Row],[Class]:[Column4]])&gt;1,MIN(Table1341012[[#This Row],[Class]:[Column2]]),0)</f>
        <v>0</v>
      </c>
      <c r="K70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70" s="2" t="str">
        <f>IF(Table1341012[[#This Row],[Total]]&lt;&gt;"",RANK(Table1341012[[#This Row],[Total]],Table1341012[Total]),"")</f>
        <v/>
      </c>
      <c r="M70" s="5" t="str">
        <f>IF(Table1341012[[#This Row],[Name]]&lt;&gt;"",Table1341012[[#This Row],[Name]],"")</f>
        <v/>
      </c>
      <c r="N70">
        <f>SUM(Table1341012[[#This Row],[Class]:[Column3]])-Table1341012[[#This Row],[Discard]]</f>
        <v>0</v>
      </c>
      <c r="O70" s="5">
        <f>RANK(Table1341012[[#This Row],[Total2]],Table1341012[Total2])</f>
        <v>1</v>
      </c>
    </row>
    <row r="71" spans="10:15">
      <c r="J71" s="3">
        <f>IF(COUNT(Table1341012[[#This Row],[Class]:[Column4]])&gt;1,MIN(Table1341012[[#This Row],[Class]:[Column2]]),0)</f>
        <v>0</v>
      </c>
      <c r="K71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71" s="2" t="str">
        <f>IF(Table1341012[[#This Row],[Total]]&lt;&gt;"",RANK(Table1341012[[#This Row],[Total]],Table1341012[Total]),"")</f>
        <v/>
      </c>
      <c r="M71" s="5" t="str">
        <f>IF(Table1341012[[#This Row],[Name]]&lt;&gt;"",Table1341012[[#This Row],[Name]],"")</f>
        <v/>
      </c>
      <c r="N71">
        <f>SUM(Table1341012[[#This Row],[Class]:[Column3]])-Table1341012[[#This Row],[Discard]]</f>
        <v>0</v>
      </c>
      <c r="O71" s="5">
        <f>RANK(Table1341012[[#This Row],[Total2]],Table1341012[Total2])</f>
        <v>1</v>
      </c>
    </row>
    <row r="72" spans="10:15">
      <c r="J72" s="3">
        <f>IF(COUNT(Table1341012[[#This Row],[Class]:[Column4]])&gt;1,MIN(Table1341012[[#This Row],[Class]:[Column2]]),0)</f>
        <v>0</v>
      </c>
      <c r="K72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72" s="2" t="str">
        <f>IF(Table1341012[[#This Row],[Total]]&lt;&gt;"",RANK(Table1341012[[#This Row],[Total]],Table1341012[Total]),"")</f>
        <v/>
      </c>
      <c r="M72" s="5" t="str">
        <f>IF(Table1341012[[#This Row],[Name]]&lt;&gt;"",Table1341012[[#This Row],[Name]],"")</f>
        <v/>
      </c>
      <c r="N72">
        <f>SUM(Table1341012[[#This Row],[Class]:[Column3]])-Table1341012[[#This Row],[Discard]]</f>
        <v>0</v>
      </c>
      <c r="O72" s="5">
        <f>RANK(Table1341012[[#This Row],[Total2]],Table1341012[Total2])</f>
        <v>1</v>
      </c>
    </row>
    <row r="73" spans="10:15">
      <c r="J73" s="3">
        <f>IF(COUNT(Table1341012[[#This Row],[Class]:[Column4]])&gt;1,MIN(Table1341012[[#This Row],[Class]:[Column2]]),0)</f>
        <v>0</v>
      </c>
      <c r="K73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73" s="2" t="str">
        <f>IF(Table1341012[[#This Row],[Total]]&lt;&gt;"",RANK(Table1341012[[#This Row],[Total]],Table1341012[Total]),"")</f>
        <v/>
      </c>
      <c r="M73" s="5" t="str">
        <f>IF(Table1341012[[#This Row],[Name]]&lt;&gt;"",Table1341012[[#This Row],[Name]],"")</f>
        <v/>
      </c>
      <c r="N73">
        <f>SUM(Table1341012[[#This Row],[Class]:[Column3]])-Table1341012[[#This Row],[Discard]]</f>
        <v>0</v>
      </c>
      <c r="O73" s="5">
        <f>RANK(Table1341012[[#This Row],[Total2]],Table1341012[Total2])</f>
        <v>1</v>
      </c>
    </row>
    <row r="74" spans="10:15">
      <c r="J74" s="3">
        <f>IF(COUNT(Table1341012[[#This Row],[Class]:[Column4]])&gt;1,MIN(Table1341012[[#This Row],[Class]:[Column2]]),0)</f>
        <v>0</v>
      </c>
      <c r="K74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74" s="2" t="str">
        <f>IF(Table1341012[[#This Row],[Total]]&lt;&gt;"",RANK(Table1341012[[#This Row],[Total]],Table1341012[Total]),"")</f>
        <v/>
      </c>
      <c r="M74" s="5" t="str">
        <f>IF(Table1341012[[#This Row],[Name]]&lt;&gt;"",Table1341012[[#This Row],[Name]],"")</f>
        <v/>
      </c>
      <c r="N74">
        <f>SUM(Table1341012[[#This Row],[Class]:[Column3]])-Table1341012[[#This Row],[Discard]]</f>
        <v>0</v>
      </c>
      <c r="O74" s="5">
        <f>RANK(Table1341012[[#This Row],[Total2]],Table1341012[Total2])</f>
        <v>1</v>
      </c>
    </row>
    <row r="75" spans="10:15">
      <c r="J75" s="3">
        <f>IF(COUNT(Table1341012[[#This Row],[Class]:[Column4]])&gt;1,MIN(Table1341012[[#This Row],[Class]:[Column2]]),0)</f>
        <v>0</v>
      </c>
      <c r="K75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75" s="2" t="str">
        <f>IF(Table1341012[[#This Row],[Total]]&lt;&gt;"",RANK(Table1341012[[#This Row],[Total]],Table1341012[Total]),"")</f>
        <v/>
      </c>
      <c r="M75" s="5" t="str">
        <f>IF(Table1341012[[#This Row],[Name]]&lt;&gt;"",Table1341012[[#This Row],[Name]],"")</f>
        <v/>
      </c>
      <c r="N75">
        <f>SUM(Table1341012[[#This Row],[Class]:[Column3]])-Table1341012[[#This Row],[Discard]]</f>
        <v>0</v>
      </c>
      <c r="O75" s="5">
        <f>RANK(Table1341012[[#This Row],[Total2]],Table1341012[Total2])</f>
        <v>1</v>
      </c>
    </row>
    <row r="76" spans="10:15">
      <c r="J76" s="3">
        <f>IF(COUNT(Table1341012[[#This Row],[Class]:[Column4]])&gt;1,MIN(Table1341012[[#This Row],[Class]:[Column2]]),0)</f>
        <v>0</v>
      </c>
      <c r="K76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76" s="2" t="str">
        <f>IF(Table1341012[[#This Row],[Total]]&lt;&gt;"",RANK(Table1341012[[#This Row],[Total]],Table1341012[Total]),"")</f>
        <v/>
      </c>
      <c r="M76" s="5" t="str">
        <f>IF(Table1341012[[#This Row],[Name]]&lt;&gt;"",Table1341012[[#This Row],[Name]],"")</f>
        <v/>
      </c>
      <c r="N76">
        <f>SUM(Table1341012[[#This Row],[Class]:[Column3]])-Table1341012[[#This Row],[Discard]]</f>
        <v>0</v>
      </c>
      <c r="O76" s="5">
        <f>RANK(Table1341012[[#This Row],[Total2]],Table1341012[Total2])</f>
        <v>1</v>
      </c>
    </row>
    <row r="77" spans="10:15">
      <c r="J77" s="3">
        <f>IF(COUNT(Table1341012[[#This Row],[Class]:[Column4]])&gt;1,MIN(Table1341012[[#This Row],[Class]:[Column2]]),0)</f>
        <v>0</v>
      </c>
      <c r="K77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77" s="2" t="str">
        <f>IF(Table1341012[[#This Row],[Total]]&lt;&gt;"",RANK(Table1341012[[#This Row],[Total]],Table1341012[Total]),"")</f>
        <v/>
      </c>
      <c r="M77" s="5" t="str">
        <f>IF(Table1341012[[#This Row],[Name]]&lt;&gt;"",Table1341012[[#This Row],[Name]],"")</f>
        <v/>
      </c>
      <c r="N77">
        <f>SUM(Table1341012[[#This Row],[Class]:[Column3]])-Table1341012[[#This Row],[Discard]]</f>
        <v>0</v>
      </c>
      <c r="O77" s="5">
        <f>RANK(Table1341012[[#This Row],[Total2]],Table1341012[Total2])</f>
        <v>1</v>
      </c>
    </row>
    <row r="78" spans="10:15">
      <c r="J78" s="3">
        <f>IF(COUNT(Table1341012[[#This Row],[Class]:[Column4]])&gt;1,MIN(Table1341012[[#This Row],[Class]:[Column2]]),0)</f>
        <v>0</v>
      </c>
      <c r="K78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78" s="2" t="str">
        <f>IF(Table1341012[[#This Row],[Total]]&lt;&gt;"",RANK(Table1341012[[#This Row],[Total]],Table1341012[Total]),"")</f>
        <v/>
      </c>
      <c r="M78" s="5" t="str">
        <f>IF(Table1341012[[#This Row],[Name]]&lt;&gt;"",Table1341012[[#This Row],[Name]],"")</f>
        <v/>
      </c>
      <c r="N78">
        <f>SUM(Table1341012[[#This Row],[Class]:[Column3]])-Table1341012[[#This Row],[Discard]]</f>
        <v>0</v>
      </c>
      <c r="O78" s="5">
        <f>RANK(Table1341012[[#This Row],[Total2]],Table1341012[Total2])</f>
        <v>1</v>
      </c>
    </row>
    <row r="79" spans="10:15">
      <c r="J79" s="3">
        <f>IF(COUNT(Table1341012[[#This Row],[Class]:[Column4]])&gt;1,MIN(Table1341012[[#This Row],[Class]:[Column2]]),0)</f>
        <v>0</v>
      </c>
      <c r="K79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79" s="2" t="str">
        <f>IF(Table1341012[[#This Row],[Total]]&lt;&gt;"",RANK(Table1341012[[#This Row],[Total]],Table1341012[Total]),"")</f>
        <v/>
      </c>
      <c r="M79" s="5" t="str">
        <f>IF(Table1341012[[#This Row],[Name]]&lt;&gt;"",Table1341012[[#This Row],[Name]],"")</f>
        <v/>
      </c>
      <c r="N79">
        <f>SUM(Table1341012[[#This Row],[Class]:[Column3]])-Table1341012[[#This Row],[Discard]]</f>
        <v>0</v>
      </c>
      <c r="O79" s="5">
        <f>RANK(Table1341012[[#This Row],[Total2]],Table1341012[Total2])</f>
        <v>1</v>
      </c>
    </row>
    <row r="80" spans="10:15">
      <c r="J80" s="3">
        <f>IF(COUNT(Table1341012[[#This Row],[Class]:[Column4]])&gt;1,MIN(Table1341012[[#This Row],[Class]:[Column2]]),0)</f>
        <v>0</v>
      </c>
      <c r="K80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80" s="2" t="str">
        <f>IF(Table1341012[[#This Row],[Total]]&lt;&gt;"",RANK(Table1341012[[#This Row],[Total]],Table1341012[Total]),"")</f>
        <v/>
      </c>
      <c r="M80" s="5" t="str">
        <f>IF(Table1341012[[#This Row],[Name]]&lt;&gt;"",Table1341012[[#This Row],[Name]],"")</f>
        <v/>
      </c>
      <c r="N80">
        <f>SUM(Table1341012[[#This Row],[Class]:[Column3]])-Table1341012[[#This Row],[Discard]]</f>
        <v>0</v>
      </c>
      <c r="O80" s="5">
        <f>RANK(Table1341012[[#This Row],[Total2]],Table1341012[Total2])</f>
        <v>1</v>
      </c>
    </row>
    <row r="81" spans="10:15">
      <c r="J81" s="3">
        <f>IF(COUNT(Table1341012[[#This Row],[Class]:[Column4]])&gt;1,MIN(Table1341012[[#This Row],[Class]:[Column2]]),0)</f>
        <v>0</v>
      </c>
      <c r="K81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81" s="2" t="str">
        <f>IF(Table1341012[[#This Row],[Total]]&lt;&gt;"",RANK(Table1341012[[#This Row],[Total]],Table1341012[Total]),"")</f>
        <v/>
      </c>
      <c r="M81" s="5" t="str">
        <f>IF(Table1341012[[#This Row],[Name]]&lt;&gt;"",Table1341012[[#This Row],[Name]],"")</f>
        <v/>
      </c>
      <c r="N81">
        <f>SUM(Table1341012[[#This Row],[Class]:[Column3]])-Table1341012[[#This Row],[Discard]]</f>
        <v>0</v>
      </c>
      <c r="O81" s="5">
        <f>RANK(Table1341012[[#This Row],[Total2]],Table1341012[Total2])</f>
        <v>1</v>
      </c>
    </row>
    <row r="82" spans="10:15">
      <c r="J82" s="3">
        <f>IF(COUNT(Table1341012[[#This Row],[Class]:[Column4]])&gt;1,MIN(Table1341012[[#This Row],[Class]:[Column2]]),0)</f>
        <v>0</v>
      </c>
      <c r="K82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82" s="2" t="str">
        <f>IF(Table1341012[[#This Row],[Total]]&lt;&gt;"",RANK(Table1341012[[#This Row],[Total]],Table1341012[Total]),"")</f>
        <v/>
      </c>
      <c r="M82" s="5" t="str">
        <f>IF(Table1341012[[#This Row],[Name]]&lt;&gt;"",Table1341012[[#This Row],[Name]],"")</f>
        <v/>
      </c>
      <c r="N82">
        <f>SUM(Table1341012[[#This Row],[Class]:[Column3]])-Table1341012[[#This Row],[Discard]]</f>
        <v>0</v>
      </c>
      <c r="O82" s="5">
        <f>RANK(Table1341012[[#This Row],[Total2]],Table1341012[Total2])</f>
        <v>1</v>
      </c>
    </row>
    <row r="83" spans="10:15">
      <c r="J83" s="3">
        <f>IF(COUNT(Table1341012[[#This Row],[Class]:[Column4]])&gt;1,MIN(Table1341012[[#This Row],[Class]:[Column2]]),0)</f>
        <v>0</v>
      </c>
      <c r="K83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83" s="2" t="str">
        <f>IF(Table1341012[[#This Row],[Total]]&lt;&gt;"",RANK(Table1341012[[#This Row],[Total]],Table1341012[Total]),"")</f>
        <v/>
      </c>
      <c r="M83" s="5" t="str">
        <f>IF(Table1341012[[#This Row],[Name]]&lt;&gt;"",Table1341012[[#This Row],[Name]],"")</f>
        <v/>
      </c>
      <c r="N83">
        <f>SUM(Table1341012[[#This Row],[Class]:[Column3]])-Table1341012[[#This Row],[Discard]]</f>
        <v>0</v>
      </c>
      <c r="O83" s="5">
        <f>RANK(Table1341012[[#This Row],[Total2]],Table1341012[Total2])</f>
        <v>1</v>
      </c>
    </row>
    <row r="84" spans="10:15">
      <c r="J84" s="3">
        <f>IF(COUNT(Table1341012[[#This Row],[Class]:[Column4]])&gt;1,MIN(Table1341012[[#This Row],[Class]:[Column2]]),0)</f>
        <v>0</v>
      </c>
      <c r="K84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84" s="2" t="str">
        <f>IF(Table1341012[[#This Row],[Total]]&lt;&gt;"",RANK(Table1341012[[#This Row],[Total]],Table1341012[Total]),"")</f>
        <v/>
      </c>
      <c r="M84" s="5" t="str">
        <f>IF(Table1341012[[#This Row],[Name]]&lt;&gt;"",Table1341012[[#This Row],[Name]],"")</f>
        <v/>
      </c>
      <c r="N84">
        <f>SUM(Table1341012[[#This Row],[Class]:[Column3]])-Table1341012[[#This Row],[Discard]]</f>
        <v>0</v>
      </c>
      <c r="O84" s="5">
        <f>RANK(Table1341012[[#This Row],[Total2]],Table1341012[Total2])</f>
        <v>1</v>
      </c>
    </row>
    <row r="85" spans="10:15">
      <c r="J85" s="3">
        <f>IF(COUNT(Table1341012[[#This Row],[Class]:[Column4]])&gt;1,MIN(Table1341012[[#This Row],[Class]:[Column2]]),0)</f>
        <v>0</v>
      </c>
      <c r="K85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85" s="2" t="str">
        <f>IF(Table1341012[[#This Row],[Total]]&lt;&gt;"",RANK(Table1341012[[#This Row],[Total]],Table1341012[Total]),"")</f>
        <v/>
      </c>
      <c r="M85" s="5" t="str">
        <f>IF(Table1341012[[#This Row],[Name]]&lt;&gt;"",Table1341012[[#This Row],[Name]],"")</f>
        <v/>
      </c>
      <c r="N85">
        <f>SUM(Table1341012[[#This Row],[Class]:[Column3]])-Table1341012[[#This Row],[Discard]]</f>
        <v>0</v>
      </c>
      <c r="O85" s="5">
        <f>RANK(Table1341012[[#This Row],[Total2]],Table1341012[Total2])</f>
        <v>1</v>
      </c>
    </row>
    <row r="86" spans="10:15">
      <c r="J86" s="3">
        <f>IF(COUNT(Table1341012[[#This Row],[Class]:[Column4]])&gt;1,MIN(Table1341012[[#This Row],[Class]:[Column2]]),0)</f>
        <v>0</v>
      </c>
      <c r="K86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86" s="2" t="str">
        <f>IF(Table1341012[[#This Row],[Total]]&lt;&gt;"",RANK(Table1341012[[#This Row],[Total]],Table1341012[Total]),"")</f>
        <v/>
      </c>
      <c r="M86" s="5" t="str">
        <f>IF(Table1341012[[#This Row],[Name]]&lt;&gt;"",Table1341012[[#This Row],[Name]],"")</f>
        <v/>
      </c>
      <c r="N86">
        <f>SUM(Table1341012[[#This Row],[Class]:[Column3]])-Table1341012[[#This Row],[Discard]]</f>
        <v>0</v>
      </c>
      <c r="O86" s="5">
        <f>RANK(Table1341012[[#This Row],[Total2]],Table1341012[Total2])</f>
        <v>1</v>
      </c>
    </row>
    <row r="87" spans="10:15">
      <c r="J87" s="3">
        <f>IF(COUNT(Table1341012[[#This Row],[Class]:[Column4]])&gt;1,MIN(Table1341012[[#This Row],[Class]:[Column2]]),0)</f>
        <v>0</v>
      </c>
      <c r="K87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87" s="2" t="str">
        <f>IF(Table1341012[[#This Row],[Total]]&lt;&gt;"",RANK(Table1341012[[#This Row],[Total]],Table1341012[Total]),"")</f>
        <v/>
      </c>
      <c r="M87" s="5" t="str">
        <f>IF(Table1341012[[#This Row],[Name]]&lt;&gt;"",Table1341012[[#This Row],[Name]],"")</f>
        <v/>
      </c>
      <c r="N87">
        <f>SUM(Table1341012[[#This Row],[Class]:[Column3]])-Table1341012[[#This Row],[Discard]]</f>
        <v>0</v>
      </c>
      <c r="O87" s="5">
        <f>RANK(Table1341012[[#This Row],[Total2]],Table1341012[Total2])</f>
        <v>1</v>
      </c>
    </row>
    <row r="88" spans="10:15">
      <c r="J88" s="3">
        <f>IF(COUNT(Table1341012[[#This Row],[Class]:[Column4]])&gt;1,MIN(Table1341012[[#This Row],[Class]:[Column2]]),0)</f>
        <v>0</v>
      </c>
      <c r="K88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88" s="2" t="str">
        <f>IF(Table1341012[[#This Row],[Total]]&lt;&gt;"",RANK(Table1341012[[#This Row],[Total]],Table1341012[Total]),"")</f>
        <v/>
      </c>
      <c r="M88" s="5" t="str">
        <f>IF(Table1341012[[#This Row],[Name]]&lt;&gt;"",Table1341012[[#This Row],[Name]],"")</f>
        <v/>
      </c>
      <c r="N88">
        <f>SUM(Table1341012[[#This Row],[Class]:[Column3]])-Table1341012[[#This Row],[Discard]]</f>
        <v>0</v>
      </c>
      <c r="O88" s="5">
        <f>RANK(Table1341012[[#This Row],[Total2]],Table1341012[Total2])</f>
        <v>1</v>
      </c>
    </row>
    <row r="89" spans="10:15">
      <c r="J89" s="3">
        <f>IF(COUNT(Table1341012[[#This Row],[Class]:[Column4]])&gt;1,MIN(Table1341012[[#This Row],[Class]:[Column2]]),0)</f>
        <v>0</v>
      </c>
      <c r="K89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89" s="2" t="str">
        <f>IF(Table1341012[[#This Row],[Total]]&lt;&gt;"",RANK(Table1341012[[#This Row],[Total]],Table1341012[Total]),"")</f>
        <v/>
      </c>
      <c r="M89" s="5" t="str">
        <f>IF(Table1341012[[#This Row],[Name]]&lt;&gt;"",Table1341012[[#This Row],[Name]],"")</f>
        <v/>
      </c>
      <c r="N89">
        <f>SUM(Table1341012[[#This Row],[Class]:[Column3]])-Table1341012[[#This Row],[Discard]]</f>
        <v>0</v>
      </c>
      <c r="O89" s="5">
        <f>RANK(Table1341012[[#This Row],[Total2]],Table1341012[Total2])</f>
        <v>1</v>
      </c>
    </row>
    <row r="90" spans="10:15">
      <c r="J90" s="3">
        <f>IF(COUNT(Table1341012[[#This Row],[Class]:[Column4]])&gt;1,MIN(Table1341012[[#This Row],[Class]:[Column2]]),0)</f>
        <v>0</v>
      </c>
      <c r="K90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90" s="2" t="str">
        <f>IF(Table1341012[[#This Row],[Total]]&lt;&gt;"",RANK(Table1341012[[#This Row],[Total]],Table1341012[Total]),"")</f>
        <v/>
      </c>
      <c r="M90" s="5" t="str">
        <f>IF(Table1341012[[#This Row],[Name]]&lt;&gt;"",Table1341012[[#This Row],[Name]],"")</f>
        <v/>
      </c>
      <c r="N90">
        <f>SUM(Table1341012[[#This Row],[Class]:[Column3]])-Table1341012[[#This Row],[Discard]]</f>
        <v>0</v>
      </c>
      <c r="O90" s="5">
        <f>RANK(Table1341012[[#This Row],[Total2]],Table1341012[Total2])</f>
        <v>1</v>
      </c>
    </row>
    <row r="91" spans="10:15">
      <c r="J91" s="3">
        <f>IF(COUNT(Table1341012[[#This Row],[Class]:[Column4]])&gt;1,MIN(Table1341012[[#This Row],[Class]:[Column2]]),0)</f>
        <v>0</v>
      </c>
      <c r="K91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91" s="2" t="str">
        <f>IF(Table1341012[[#This Row],[Total]]&lt;&gt;"",RANK(Table1341012[[#This Row],[Total]],Table1341012[Total]),"")</f>
        <v/>
      </c>
      <c r="M91" s="5" t="str">
        <f>IF(Table1341012[[#This Row],[Name]]&lt;&gt;"",Table1341012[[#This Row],[Name]],"")</f>
        <v/>
      </c>
      <c r="N91">
        <f>SUM(Table1341012[[#This Row],[Class]:[Column3]])-Table1341012[[#This Row],[Discard]]</f>
        <v>0</v>
      </c>
      <c r="O91" s="5">
        <f>RANK(Table1341012[[#This Row],[Total2]],Table1341012[Total2])</f>
        <v>1</v>
      </c>
    </row>
    <row r="92" spans="10:15">
      <c r="J92" s="3">
        <f>IF(COUNT(Table1341012[[#This Row],[Class]:[Column4]])&gt;1,MIN(Table1341012[[#This Row],[Class]:[Column2]]),0)</f>
        <v>0</v>
      </c>
      <c r="K92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92" s="2" t="str">
        <f>IF(Table1341012[[#This Row],[Total]]&lt;&gt;"",RANK(Table1341012[[#This Row],[Total]],Table1341012[Total]),"")</f>
        <v/>
      </c>
      <c r="M92" s="5" t="str">
        <f>IF(Table1341012[[#This Row],[Name]]&lt;&gt;"",Table1341012[[#This Row],[Name]],"")</f>
        <v/>
      </c>
      <c r="N92">
        <f>SUM(Table1341012[[#This Row],[Class]:[Column3]])-Table1341012[[#This Row],[Discard]]</f>
        <v>0</v>
      </c>
      <c r="O92" s="5">
        <f>RANK(Table1341012[[#This Row],[Total2]],Table1341012[Total2])</f>
        <v>1</v>
      </c>
    </row>
    <row r="93" spans="10:15">
      <c r="J93" s="3">
        <f>IF(COUNT(Table1341012[[#This Row],[Class]:[Column4]])&gt;1,MIN(Table1341012[[#This Row],[Class]:[Column2]]),0)</f>
        <v>0</v>
      </c>
      <c r="K93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93" s="2" t="str">
        <f>IF(Table1341012[[#This Row],[Total]]&lt;&gt;"",RANK(Table1341012[[#This Row],[Total]],Table1341012[Total]),"")</f>
        <v/>
      </c>
      <c r="M93" s="5" t="str">
        <f>IF(Table1341012[[#This Row],[Name]]&lt;&gt;"",Table1341012[[#This Row],[Name]],"")</f>
        <v/>
      </c>
      <c r="N93">
        <f>SUM(Table1341012[[#This Row],[Class]:[Column3]])-Table1341012[[#This Row],[Discard]]</f>
        <v>0</v>
      </c>
      <c r="O93" s="5">
        <f>RANK(Table1341012[[#This Row],[Total2]],Table1341012[Total2])</f>
        <v>1</v>
      </c>
    </row>
    <row r="94" spans="10:15">
      <c r="J94" s="3">
        <f>IF(COUNT(Table1341012[[#This Row],[Class]:[Column4]])&gt;1,MIN(Table1341012[[#This Row],[Class]:[Column2]]),0)</f>
        <v>0</v>
      </c>
      <c r="K94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94" s="2" t="str">
        <f>IF(Table1341012[[#This Row],[Total]]&lt;&gt;"",RANK(Table1341012[[#This Row],[Total]],Table1341012[Total]),"")</f>
        <v/>
      </c>
      <c r="M94" s="5" t="str">
        <f>IF(Table1341012[[#This Row],[Name]]&lt;&gt;"",Table1341012[[#This Row],[Name]],"")</f>
        <v/>
      </c>
      <c r="N94">
        <f>SUM(Table1341012[[#This Row],[Class]:[Column3]])-Table1341012[[#This Row],[Discard]]</f>
        <v>0</v>
      </c>
      <c r="O94" s="5">
        <f>RANK(Table1341012[[#This Row],[Total2]],Table1341012[Total2])</f>
        <v>1</v>
      </c>
    </row>
    <row r="95" spans="10:15">
      <c r="J95" s="3">
        <f>IF(COUNT(Table1341012[[#This Row],[Class]:[Column4]])&gt;1,MIN(Table1341012[[#This Row],[Class]:[Column2]]),0)</f>
        <v>0</v>
      </c>
      <c r="K95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95" s="2" t="str">
        <f>IF(Table1341012[[#This Row],[Total]]&lt;&gt;"",RANK(Table1341012[[#This Row],[Total]],Table1341012[Total]),"")</f>
        <v/>
      </c>
      <c r="M95" s="5" t="str">
        <f>IF(Table1341012[[#This Row],[Name]]&lt;&gt;"",Table1341012[[#This Row],[Name]],"")</f>
        <v/>
      </c>
      <c r="N95">
        <f>SUM(Table1341012[[#This Row],[Class]:[Column3]])-Table1341012[[#This Row],[Discard]]</f>
        <v>0</v>
      </c>
      <c r="O95" s="5">
        <f>RANK(Table1341012[[#This Row],[Total2]],Table1341012[Total2])</f>
        <v>1</v>
      </c>
    </row>
    <row r="96" spans="10:15">
      <c r="J96" s="3">
        <f>IF(COUNT(Table1341012[[#This Row],[Class]:[Column4]])&gt;1,MIN(Table1341012[[#This Row],[Class]:[Column2]]),0)</f>
        <v>0</v>
      </c>
      <c r="K96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96" s="2" t="str">
        <f>IF(Table1341012[[#This Row],[Total]]&lt;&gt;"",RANK(Table1341012[[#This Row],[Total]],Table1341012[Total]),"")</f>
        <v/>
      </c>
      <c r="M96" s="5" t="str">
        <f>IF(Table1341012[[#This Row],[Name]]&lt;&gt;"",Table1341012[[#This Row],[Name]],"")</f>
        <v/>
      </c>
      <c r="N96">
        <f>SUM(Table1341012[[#This Row],[Class]:[Column3]])-Table1341012[[#This Row],[Discard]]</f>
        <v>0</v>
      </c>
      <c r="O96" s="5">
        <f>RANK(Table1341012[[#This Row],[Total2]],Table1341012[Total2])</f>
        <v>1</v>
      </c>
    </row>
    <row r="97" spans="10:15">
      <c r="J97" s="3">
        <f>IF(COUNT(Table1341012[[#This Row],[Class]:[Column4]])&gt;1,MIN(Table1341012[[#This Row],[Class]:[Column2]]),0)</f>
        <v>0</v>
      </c>
      <c r="K97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97" s="2" t="str">
        <f>IF(Table1341012[[#This Row],[Total]]&lt;&gt;"",RANK(Table1341012[[#This Row],[Total]],Table1341012[Total]),"")</f>
        <v/>
      </c>
      <c r="M97" s="5" t="str">
        <f>IF(Table1341012[[#This Row],[Name]]&lt;&gt;"",Table1341012[[#This Row],[Name]],"")</f>
        <v/>
      </c>
      <c r="N97">
        <f>SUM(Table1341012[[#This Row],[Class]:[Column3]])-Table1341012[[#This Row],[Discard]]</f>
        <v>0</v>
      </c>
      <c r="O97" s="5">
        <f>RANK(Table1341012[[#This Row],[Total2]],Table1341012[Total2])</f>
        <v>1</v>
      </c>
    </row>
    <row r="98" spans="10:15">
      <c r="J98" s="3">
        <f>IF(COUNT(Table1341012[[#This Row],[Class]:[Column4]])&gt;1,MIN(Table1341012[[#This Row],[Class]:[Column2]]),0)</f>
        <v>0</v>
      </c>
      <c r="K98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98" s="2" t="str">
        <f>IF(Table1341012[[#This Row],[Total]]&lt;&gt;"",RANK(Table1341012[[#This Row],[Total]],Table1341012[Total]),"")</f>
        <v/>
      </c>
      <c r="M98" s="5" t="str">
        <f>IF(Table1341012[[#This Row],[Name]]&lt;&gt;"",Table1341012[[#This Row],[Name]],"")</f>
        <v/>
      </c>
      <c r="N98">
        <f>SUM(Table1341012[[#This Row],[Class]:[Column3]])-Table1341012[[#This Row],[Discard]]</f>
        <v>0</v>
      </c>
      <c r="O98" s="5">
        <f>RANK(Table1341012[[#This Row],[Total2]],Table1341012[Total2])</f>
        <v>1</v>
      </c>
    </row>
    <row r="99" spans="10:15">
      <c r="J99" s="3">
        <f>IF(COUNT(Table1341012[[#This Row],[Class]:[Column4]])&gt;1,MIN(Table1341012[[#This Row],[Class]:[Column2]]),0)</f>
        <v>0</v>
      </c>
      <c r="K99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99" s="2" t="str">
        <f>IF(Table1341012[[#This Row],[Total]]&lt;&gt;"",RANK(Table1341012[[#This Row],[Total]],Table1341012[Total]),"")</f>
        <v/>
      </c>
      <c r="M99" s="5" t="str">
        <f>IF(Table1341012[[#This Row],[Name]]&lt;&gt;"",Table1341012[[#This Row],[Name]],"")</f>
        <v/>
      </c>
      <c r="N99">
        <f>SUM(Table1341012[[#This Row],[Class]:[Column3]])-Table1341012[[#This Row],[Discard]]</f>
        <v>0</v>
      </c>
      <c r="O99" s="5">
        <f>RANK(Table1341012[[#This Row],[Total2]],Table1341012[Total2])</f>
        <v>1</v>
      </c>
    </row>
    <row r="100" spans="10:15">
      <c r="J100" s="3">
        <f>IF(COUNT(Table1341012[[#This Row],[Class]:[Column4]])&gt;1,MIN(Table1341012[[#This Row],[Class]:[Column2]]),0)</f>
        <v>0</v>
      </c>
      <c r="K100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00" s="2" t="str">
        <f>IF(Table1341012[[#This Row],[Total]]&lt;&gt;"",RANK(Table1341012[[#This Row],[Total]],Table1341012[Total]),"")</f>
        <v/>
      </c>
      <c r="M100" s="5" t="str">
        <f>IF(Table1341012[[#This Row],[Name]]&lt;&gt;"",Table1341012[[#This Row],[Name]],"")</f>
        <v/>
      </c>
      <c r="N100">
        <f>SUM(Table1341012[[#This Row],[Class]:[Column3]])-Table1341012[[#This Row],[Discard]]</f>
        <v>0</v>
      </c>
      <c r="O100" s="5">
        <f>RANK(Table1341012[[#This Row],[Total2]],Table1341012[Total2])</f>
        <v>1</v>
      </c>
    </row>
    <row r="101" spans="10:15">
      <c r="J101" s="3">
        <f>IF(COUNT(Table1341012[[#This Row],[Class]:[Column4]])&gt;1,MIN(Table1341012[[#This Row],[Class]:[Column2]]),0)</f>
        <v>0</v>
      </c>
      <c r="K101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01" s="2" t="str">
        <f>IF(Table1341012[[#This Row],[Total]]&lt;&gt;"",RANK(Table1341012[[#This Row],[Total]],Table1341012[Total]),"")</f>
        <v/>
      </c>
      <c r="M101" s="5" t="str">
        <f>IF(Table1341012[[#This Row],[Name]]&lt;&gt;"",Table1341012[[#This Row],[Name]],"")</f>
        <v/>
      </c>
      <c r="N101">
        <f>SUM(Table1341012[[#This Row],[Class]:[Column3]])-Table1341012[[#This Row],[Discard]]</f>
        <v>0</v>
      </c>
      <c r="O101" s="5">
        <f>RANK(Table1341012[[#This Row],[Total2]],Table1341012[Total2])</f>
        <v>1</v>
      </c>
    </row>
    <row r="102" spans="10:15">
      <c r="J102" s="3">
        <f>IF(COUNT(Table1341012[[#This Row],[Class]:[Column4]])&gt;1,MIN(Table1341012[[#This Row],[Class]:[Column2]]),0)</f>
        <v>0</v>
      </c>
      <c r="K102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02" s="2" t="str">
        <f>IF(Table1341012[[#This Row],[Total]]&lt;&gt;"",RANK(Table1341012[[#This Row],[Total]],Table1341012[Total]),"")</f>
        <v/>
      </c>
      <c r="M102" s="5" t="str">
        <f>IF(Table1341012[[#This Row],[Name]]&lt;&gt;"",Table1341012[[#This Row],[Name]],"")</f>
        <v/>
      </c>
      <c r="N102">
        <f>SUM(Table1341012[[#This Row],[Class]:[Column3]])-Table1341012[[#This Row],[Discard]]</f>
        <v>0</v>
      </c>
      <c r="O102" s="5">
        <f>RANK(Table1341012[[#This Row],[Total2]],Table1341012[Total2])</f>
        <v>1</v>
      </c>
    </row>
    <row r="103" spans="10:15">
      <c r="J103" s="3">
        <f>IF(COUNT(Table1341012[[#This Row],[Class]:[Column4]])&gt;1,MIN(Table1341012[[#This Row],[Class]:[Column2]]),0)</f>
        <v>0</v>
      </c>
      <c r="K103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03" s="2" t="str">
        <f>IF(Table1341012[[#This Row],[Total]]&lt;&gt;"",RANK(Table1341012[[#This Row],[Total]],Table1341012[Total]),"")</f>
        <v/>
      </c>
      <c r="M103" s="5" t="str">
        <f>IF(Table1341012[[#This Row],[Name]]&lt;&gt;"",Table1341012[[#This Row],[Name]],"")</f>
        <v/>
      </c>
      <c r="N103">
        <f>SUM(Table1341012[[#This Row],[Class]:[Column3]])-Table1341012[[#This Row],[Discard]]</f>
        <v>0</v>
      </c>
      <c r="O103" s="5">
        <f>RANK(Table1341012[[#This Row],[Total2]],Table1341012[Total2])</f>
        <v>1</v>
      </c>
    </row>
    <row r="104" spans="10:15">
      <c r="J104" s="3">
        <f>IF(COUNT(Table1341012[[#This Row],[Class]:[Column4]])&gt;1,MIN(Table1341012[[#This Row],[Class]:[Column2]]),0)</f>
        <v>0</v>
      </c>
      <c r="K104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04" s="2" t="str">
        <f>IF(Table1341012[[#This Row],[Total]]&lt;&gt;"",RANK(Table1341012[[#This Row],[Total]],Table1341012[Total]),"")</f>
        <v/>
      </c>
      <c r="M104" s="5" t="str">
        <f>IF(Table1341012[[#This Row],[Name]]&lt;&gt;"",Table1341012[[#This Row],[Name]],"")</f>
        <v/>
      </c>
      <c r="N104">
        <f>SUM(Table1341012[[#This Row],[Class]:[Column3]])-Table1341012[[#This Row],[Discard]]</f>
        <v>0</v>
      </c>
      <c r="O104" s="5">
        <f>RANK(Table1341012[[#This Row],[Total2]],Table1341012[Total2])</f>
        <v>1</v>
      </c>
    </row>
    <row r="105" spans="10:15">
      <c r="J105" s="3">
        <f>IF(COUNT(Table1341012[[#This Row],[Class]:[Column4]])&gt;1,MIN(Table1341012[[#This Row],[Class]:[Column2]]),0)</f>
        <v>0</v>
      </c>
      <c r="K105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05" s="2" t="str">
        <f>IF(Table1341012[[#This Row],[Total]]&lt;&gt;"",RANK(Table1341012[[#This Row],[Total]],Table1341012[Total]),"")</f>
        <v/>
      </c>
      <c r="M105" s="5" t="str">
        <f>IF(Table1341012[[#This Row],[Name]]&lt;&gt;"",Table1341012[[#This Row],[Name]],"")</f>
        <v/>
      </c>
      <c r="N105">
        <f>SUM(Table1341012[[#This Row],[Class]:[Column3]])-Table1341012[[#This Row],[Discard]]</f>
        <v>0</v>
      </c>
      <c r="O105" s="5">
        <f>RANK(Table1341012[[#This Row],[Total2]],Table1341012[Total2])</f>
        <v>1</v>
      </c>
    </row>
    <row r="106" spans="10:15">
      <c r="J106" s="3">
        <f>IF(COUNT(Table1341012[[#This Row],[Class]:[Column4]])&gt;1,MIN(Table1341012[[#This Row],[Class]:[Column2]]),0)</f>
        <v>0</v>
      </c>
      <c r="K106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06" s="2" t="str">
        <f>IF(Table1341012[[#This Row],[Total]]&lt;&gt;"",RANK(Table1341012[[#This Row],[Total]],Table1341012[Total]),"")</f>
        <v/>
      </c>
      <c r="M106" s="5" t="str">
        <f>IF(Table1341012[[#This Row],[Name]]&lt;&gt;"",Table1341012[[#This Row],[Name]],"")</f>
        <v/>
      </c>
      <c r="N106">
        <f>SUM(Table1341012[[#This Row],[Class]:[Column3]])-Table1341012[[#This Row],[Discard]]</f>
        <v>0</v>
      </c>
      <c r="O106" s="5">
        <f>RANK(Table1341012[[#This Row],[Total2]],Table1341012[Total2])</f>
        <v>1</v>
      </c>
    </row>
    <row r="107" spans="10:15">
      <c r="J107" s="3">
        <f>IF(COUNT(Table1341012[[#This Row],[Class]:[Column4]])&gt;1,MIN(Table1341012[[#This Row],[Class]:[Column2]]),0)</f>
        <v>0</v>
      </c>
      <c r="K107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07" s="2" t="str">
        <f>IF(Table1341012[[#This Row],[Total]]&lt;&gt;"",RANK(Table1341012[[#This Row],[Total]],Table1341012[Total]),"")</f>
        <v/>
      </c>
      <c r="M107" s="5" t="str">
        <f>IF(Table1341012[[#This Row],[Name]]&lt;&gt;"",Table1341012[[#This Row],[Name]],"")</f>
        <v/>
      </c>
      <c r="N107">
        <f>SUM(Table1341012[[#This Row],[Class]:[Column3]])-Table1341012[[#This Row],[Discard]]</f>
        <v>0</v>
      </c>
      <c r="O107" s="5">
        <f>RANK(Table1341012[[#This Row],[Total2]],Table1341012[Total2])</f>
        <v>1</v>
      </c>
    </row>
    <row r="108" spans="10:15">
      <c r="J108" s="3">
        <f>IF(COUNT(Table1341012[[#This Row],[Class]:[Column4]])&gt;1,MIN(Table1341012[[#This Row],[Class]:[Column2]]),0)</f>
        <v>0</v>
      </c>
      <c r="K108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08" s="2" t="str">
        <f>IF(Table1341012[[#This Row],[Total]]&lt;&gt;"",RANK(Table1341012[[#This Row],[Total]],Table1341012[Total]),"")</f>
        <v/>
      </c>
      <c r="M108" s="5" t="str">
        <f>IF(Table1341012[[#This Row],[Name]]&lt;&gt;"",Table1341012[[#This Row],[Name]],"")</f>
        <v/>
      </c>
      <c r="N108">
        <f>SUM(Table1341012[[#This Row],[Class]:[Column3]])-Table1341012[[#This Row],[Discard]]</f>
        <v>0</v>
      </c>
      <c r="O108" s="5">
        <f>RANK(Table1341012[[#This Row],[Total2]],Table1341012[Total2])</f>
        <v>1</v>
      </c>
    </row>
    <row r="109" spans="10:15">
      <c r="J109" s="3">
        <f>IF(COUNT(Table1341012[[#This Row],[Class]:[Column4]])&gt;1,MIN(Table1341012[[#This Row],[Class]:[Column2]]),0)</f>
        <v>0</v>
      </c>
      <c r="K109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09" s="2" t="str">
        <f>IF(Table1341012[[#This Row],[Total]]&lt;&gt;"",RANK(Table1341012[[#This Row],[Total]],Table1341012[Total]),"")</f>
        <v/>
      </c>
      <c r="M109" s="5" t="str">
        <f>IF(Table1341012[[#This Row],[Name]]&lt;&gt;"",Table1341012[[#This Row],[Name]],"")</f>
        <v/>
      </c>
      <c r="N109">
        <f>SUM(Table1341012[[#This Row],[Class]:[Column3]])-Table1341012[[#This Row],[Discard]]</f>
        <v>0</v>
      </c>
      <c r="O109" s="5">
        <f>RANK(Table1341012[[#This Row],[Total2]],Table1341012[Total2])</f>
        <v>1</v>
      </c>
    </row>
    <row r="110" spans="10:15">
      <c r="J110" s="3">
        <f>IF(COUNT(Table1341012[[#This Row],[Class]:[Column4]])&gt;1,MIN(Table1341012[[#This Row],[Class]:[Column2]]),0)</f>
        <v>0</v>
      </c>
      <c r="K110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10" s="2" t="str">
        <f>IF(Table1341012[[#This Row],[Total]]&lt;&gt;"",RANK(Table1341012[[#This Row],[Total]],Table1341012[Total]),"")</f>
        <v/>
      </c>
      <c r="M110" s="5" t="str">
        <f>IF(Table1341012[[#This Row],[Name]]&lt;&gt;"",Table1341012[[#This Row],[Name]],"")</f>
        <v/>
      </c>
      <c r="N110">
        <f>SUM(Table1341012[[#This Row],[Class]:[Column3]])-Table1341012[[#This Row],[Discard]]</f>
        <v>0</v>
      </c>
      <c r="O110" s="5">
        <f>RANK(Table1341012[[#This Row],[Total2]],Table1341012[Total2])</f>
        <v>1</v>
      </c>
    </row>
    <row r="111" spans="10:15">
      <c r="J111" s="3">
        <f>IF(COUNT(Table1341012[[#This Row],[Class]:[Column4]])&gt;1,MIN(Table1341012[[#This Row],[Class]:[Column2]]),0)</f>
        <v>0</v>
      </c>
      <c r="K111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11" s="2" t="str">
        <f>IF(Table1341012[[#This Row],[Total]]&lt;&gt;"",RANK(Table1341012[[#This Row],[Total]],Table1341012[Total]),"")</f>
        <v/>
      </c>
      <c r="M111" s="5" t="str">
        <f>IF(Table1341012[[#This Row],[Name]]&lt;&gt;"",Table1341012[[#This Row],[Name]],"")</f>
        <v/>
      </c>
      <c r="N111">
        <f>SUM(Table1341012[[#This Row],[Class]:[Column3]])-Table1341012[[#This Row],[Discard]]</f>
        <v>0</v>
      </c>
      <c r="O111" s="5">
        <f>RANK(Table1341012[[#This Row],[Total2]],Table1341012[Total2])</f>
        <v>1</v>
      </c>
    </row>
    <row r="112" spans="10:15">
      <c r="J112" s="3">
        <f>IF(COUNT(Table1341012[[#This Row],[Class]:[Column4]])&gt;1,MIN(Table1341012[[#This Row],[Class]:[Column2]]),0)</f>
        <v>0</v>
      </c>
      <c r="K112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12" s="2" t="str">
        <f>IF(Table1341012[[#This Row],[Total]]&lt;&gt;"",RANK(Table1341012[[#This Row],[Total]],Table1341012[Total]),"")</f>
        <v/>
      </c>
      <c r="M112" s="5" t="str">
        <f>IF(Table1341012[[#This Row],[Name]]&lt;&gt;"",Table1341012[[#This Row],[Name]],"")</f>
        <v/>
      </c>
      <c r="N112">
        <f>SUM(Table1341012[[#This Row],[Class]:[Column3]])-Table1341012[[#This Row],[Discard]]</f>
        <v>0</v>
      </c>
      <c r="O112" s="5">
        <f>RANK(Table1341012[[#This Row],[Total2]],Table1341012[Total2])</f>
        <v>1</v>
      </c>
    </row>
    <row r="113" spans="10:15">
      <c r="J113" s="3">
        <f>IF(COUNT(Table1341012[[#This Row],[Class]:[Column4]])&gt;1,MIN(Table1341012[[#This Row],[Class]:[Column2]]),0)</f>
        <v>0</v>
      </c>
      <c r="K113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13" s="2" t="str">
        <f>IF(Table1341012[[#This Row],[Total]]&lt;&gt;"",RANK(Table1341012[[#This Row],[Total]],Table1341012[Total]),"")</f>
        <v/>
      </c>
      <c r="M113" s="5" t="str">
        <f>IF(Table1341012[[#This Row],[Name]]&lt;&gt;"",Table1341012[[#This Row],[Name]],"")</f>
        <v/>
      </c>
      <c r="N113">
        <f>SUM(Table1341012[[#This Row],[Class]:[Column3]])-Table1341012[[#This Row],[Discard]]</f>
        <v>0</v>
      </c>
      <c r="O113" s="5">
        <f>RANK(Table1341012[[#This Row],[Total2]],Table1341012[Total2])</f>
        <v>1</v>
      </c>
    </row>
    <row r="114" spans="10:15">
      <c r="J114" s="3">
        <f>IF(COUNT(Table1341012[[#This Row],[Class]:[Column4]])&gt;1,MIN(Table1341012[[#This Row],[Class]:[Column2]]),0)</f>
        <v>0</v>
      </c>
      <c r="K114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14" s="2" t="str">
        <f>IF(Table1341012[[#This Row],[Total]]&lt;&gt;"",RANK(Table1341012[[#This Row],[Total]],Table1341012[Total]),"")</f>
        <v/>
      </c>
      <c r="M114" s="5" t="str">
        <f>IF(Table1341012[[#This Row],[Name]]&lt;&gt;"",Table1341012[[#This Row],[Name]],"")</f>
        <v/>
      </c>
      <c r="N114">
        <f>SUM(Table1341012[[#This Row],[Class]:[Column3]])-Table1341012[[#This Row],[Discard]]</f>
        <v>0</v>
      </c>
      <c r="O114" s="5">
        <f>RANK(Table1341012[[#This Row],[Total2]],Table1341012[Total2])</f>
        <v>1</v>
      </c>
    </row>
    <row r="115" spans="10:15">
      <c r="J115" s="3">
        <f>IF(COUNT(Table1341012[[#This Row],[Class]:[Column4]])&gt;1,MIN(Table1341012[[#This Row],[Class]:[Column2]]),0)</f>
        <v>0</v>
      </c>
      <c r="K115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15" s="2" t="str">
        <f>IF(Table1341012[[#This Row],[Total]]&lt;&gt;"",RANK(Table1341012[[#This Row],[Total]],Table1341012[Total]),"")</f>
        <v/>
      </c>
      <c r="M115" s="5" t="str">
        <f>IF(Table1341012[[#This Row],[Name]]&lt;&gt;"",Table1341012[[#This Row],[Name]],"")</f>
        <v/>
      </c>
      <c r="N115">
        <f>SUM(Table1341012[[#This Row],[Class]:[Column3]])-Table1341012[[#This Row],[Discard]]</f>
        <v>0</v>
      </c>
      <c r="O115" s="5">
        <f>RANK(Table1341012[[#This Row],[Total2]],Table1341012[Total2])</f>
        <v>1</v>
      </c>
    </row>
    <row r="116" spans="10:15">
      <c r="J116" s="3">
        <f>IF(COUNT(Table1341012[[#This Row],[Class]:[Column4]])&gt;1,MIN(Table1341012[[#This Row],[Class]:[Column2]]),0)</f>
        <v>0</v>
      </c>
      <c r="K116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16" s="2" t="str">
        <f>IF(Table1341012[[#This Row],[Total]]&lt;&gt;"",RANK(Table1341012[[#This Row],[Total]],Table1341012[Total]),"")</f>
        <v/>
      </c>
      <c r="M116" s="5" t="str">
        <f>IF(Table1341012[[#This Row],[Name]]&lt;&gt;"",Table1341012[[#This Row],[Name]],"")</f>
        <v/>
      </c>
      <c r="N116">
        <f>SUM(Table1341012[[#This Row],[Class]:[Column3]])-Table1341012[[#This Row],[Discard]]</f>
        <v>0</v>
      </c>
      <c r="O116" s="5">
        <f>RANK(Table1341012[[#This Row],[Total2]],Table1341012[Total2])</f>
        <v>1</v>
      </c>
    </row>
    <row r="117" spans="10:15">
      <c r="J117" s="3">
        <f>IF(COUNT(Table1341012[[#This Row],[Class]:[Column4]])&gt;1,MIN(Table1341012[[#This Row],[Class]:[Column2]]),0)</f>
        <v>0</v>
      </c>
      <c r="K117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17" s="2" t="str">
        <f>IF(Table1341012[[#This Row],[Total]]&lt;&gt;"",RANK(Table1341012[[#This Row],[Total]],Table1341012[Total]),"")</f>
        <v/>
      </c>
      <c r="M117" s="5" t="str">
        <f>IF(Table1341012[[#This Row],[Name]]&lt;&gt;"",Table1341012[[#This Row],[Name]],"")</f>
        <v/>
      </c>
      <c r="N117">
        <f>SUM(Table1341012[[#This Row],[Class]:[Column3]])-Table1341012[[#This Row],[Discard]]</f>
        <v>0</v>
      </c>
      <c r="O117" s="5">
        <f>RANK(Table1341012[[#This Row],[Total2]],Table1341012[Total2])</f>
        <v>1</v>
      </c>
    </row>
    <row r="118" spans="10:15">
      <c r="J118" s="3">
        <f>IF(COUNT(Table1341012[[#This Row],[Class]:[Column4]])&gt;1,MIN(Table1341012[[#This Row],[Class]:[Column2]]),0)</f>
        <v>0</v>
      </c>
      <c r="K118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18" s="2" t="str">
        <f>IF(Table1341012[[#This Row],[Total]]&lt;&gt;"",RANK(Table1341012[[#This Row],[Total]],Table1341012[Total]),"")</f>
        <v/>
      </c>
      <c r="M118" s="5" t="str">
        <f>IF(Table1341012[[#This Row],[Name]]&lt;&gt;"",Table1341012[[#This Row],[Name]],"")</f>
        <v/>
      </c>
      <c r="N118">
        <f>SUM(Table1341012[[#This Row],[Class]:[Column3]])-Table1341012[[#This Row],[Discard]]</f>
        <v>0</v>
      </c>
      <c r="O118" s="5">
        <f>RANK(Table1341012[[#This Row],[Total2]],Table1341012[Total2])</f>
        <v>1</v>
      </c>
    </row>
    <row r="119" spans="10:15">
      <c r="J119" s="3">
        <f>IF(COUNT(Table1341012[[#This Row],[Class]:[Column4]])&gt;1,MIN(Table1341012[[#This Row],[Class]:[Column2]]),0)</f>
        <v>0</v>
      </c>
      <c r="K119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19" s="2" t="str">
        <f>IF(Table1341012[[#This Row],[Total]]&lt;&gt;"",RANK(Table1341012[[#This Row],[Total]],Table1341012[Total]),"")</f>
        <v/>
      </c>
      <c r="M119" s="5" t="str">
        <f>IF(Table1341012[[#This Row],[Name]]&lt;&gt;"",Table1341012[[#This Row],[Name]],"")</f>
        <v/>
      </c>
      <c r="N119">
        <f>SUM(Table1341012[[#This Row],[Class]:[Column3]])-Table1341012[[#This Row],[Discard]]</f>
        <v>0</v>
      </c>
      <c r="O119" s="5">
        <f>RANK(Table1341012[[#This Row],[Total2]],Table1341012[Total2])</f>
        <v>1</v>
      </c>
    </row>
    <row r="120" spans="10:15">
      <c r="J120" s="3">
        <f>IF(COUNT(Table1341012[[#This Row],[Class]:[Column4]])&gt;1,MIN(Table1341012[[#This Row],[Class]:[Column2]]),0)</f>
        <v>0</v>
      </c>
      <c r="K120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20" s="2" t="str">
        <f>IF(Table1341012[[#This Row],[Total]]&lt;&gt;"",RANK(Table1341012[[#This Row],[Total]],Table1341012[Total]),"")</f>
        <v/>
      </c>
      <c r="M120" s="5" t="str">
        <f>IF(Table1341012[[#This Row],[Name]]&lt;&gt;"",Table1341012[[#This Row],[Name]],"")</f>
        <v/>
      </c>
      <c r="N120">
        <f>SUM(Table1341012[[#This Row],[Class]:[Column3]])-Table1341012[[#This Row],[Discard]]</f>
        <v>0</v>
      </c>
      <c r="O120" s="5">
        <f>RANK(Table1341012[[#This Row],[Total2]],Table1341012[Total2])</f>
        <v>1</v>
      </c>
    </row>
    <row r="121" spans="10:15">
      <c r="J121" s="3">
        <f>IF(COUNT(Table1341012[[#This Row],[Class]:[Column4]])&gt;1,MIN(Table1341012[[#This Row],[Class]:[Column2]]),0)</f>
        <v>0</v>
      </c>
      <c r="K121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21" s="2" t="str">
        <f>IF(Table1341012[[#This Row],[Total]]&lt;&gt;"",RANK(Table1341012[[#This Row],[Total]],Table1341012[Total]),"")</f>
        <v/>
      </c>
      <c r="M121" s="5" t="str">
        <f>IF(Table1341012[[#This Row],[Name]]&lt;&gt;"",Table1341012[[#This Row],[Name]],"")</f>
        <v/>
      </c>
      <c r="N121">
        <f>SUM(Table1341012[[#This Row],[Class]:[Column3]])-Table1341012[[#This Row],[Discard]]</f>
        <v>0</v>
      </c>
      <c r="O121" s="5">
        <f>RANK(Table1341012[[#This Row],[Total2]],Table1341012[Total2])</f>
        <v>1</v>
      </c>
    </row>
    <row r="122" spans="10:15">
      <c r="J122" s="3">
        <f>IF(COUNT(Table1341012[[#This Row],[Class]:[Column4]])&gt;1,MIN(Table1341012[[#This Row],[Class]:[Column2]]),0)</f>
        <v>0</v>
      </c>
      <c r="K122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22" s="2" t="str">
        <f>IF(Table1341012[[#This Row],[Total]]&lt;&gt;"",RANK(Table1341012[[#This Row],[Total]],Table1341012[Total]),"")</f>
        <v/>
      </c>
      <c r="M122" s="5" t="str">
        <f>IF(Table1341012[[#This Row],[Name]]&lt;&gt;"",Table1341012[[#This Row],[Name]],"")</f>
        <v/>
      </c>
      <c r="N122">
        <f>SUM(Table1341012[[#This Row],[Class]:[Column3]])-Table1341012[[#This Row],[Discard]]</f>
        <v>0</v>
      </c>
      <c r="O122" s="5">
        <f>RANK(Table1341012[[#This Row],[Total2]],Table1341012[Total2])</f>
        <v>1</v>
      </c>
    </row>
    <row r="123" spans="10:15">
      <c r="J123" s="3">
        <f>IF(COUNT(Table1341012[[#This Row],[Class]:[Column4]])&gt;1,MIN(Table1341012[[#This Row],[Class]:[Column2]]),0)</f>
        <v>0</v>
      </c>
      <c r="K123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23" s="2" t="str">
        <f>IF(Table1341012[[#This Row],[Total]]&lt;&gt;"",RANK(Table1341012[[#This Row],[Total]],Table1341012[Total]),"")</f>
        <v/>
      </c>
      <c r="M123" s="5" t="str">
        <f>IF(Table1341012[[#This Row],[Name]]&lt;&gt;"",Table1341012[[#This Row],[Name]],"")</f>
        <v/>
      </c>
      <c r="N123">
        <f>SUM(Table1341012[[#This Row],[Class]:[Column3]])-Table1341012[[#This Row],[Discard]]</f>
        <v>0</v>
      </c>
      <c r="O123" s="5">
        <f>RANK(Table1341012[[#This Row],[Total2]],Table1341012[Total2])</f>
        <v>1</v>
      </c>
    </row>
    <row r="124" spans="10:15">
      <c r="J124" s="3">
        <f>IF(COUNT(Table1341012[[#This Row],[Class]:[Column4]])&gt;1,MIN(Table1341012[[#This Row],[Class]:[Column2]]),0)</f>
        <v>0</v>
      </c>
      <c r="K124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24" s="2" t="str">
        <f>IF(Table1341012[[#This Row],[Total]]&lt;&gt;"",RANK(Table1341012[[#This Row],[Total]],Table1341012[Total]),"")</f>
        <v/>
      </c>
      <c r="M124" s="5" t="str">
        <f>IF(Table1341012[[#This Row],[Name]]&lt;&gt;"",Table1341012[[#This Row],[Name]],"")</f>
        <v/>
      </c>
      <c r="N124">
        <f>SUM(Table1341012[[#This Row],[Class]:[Column3]])-Table1341012[[#This Row],[Discard]]</f>
        <v>0</v>
      </c>
      <c r="O124" s="5">
        <f>RANK(Table1341012[[#This Row],[Total2]],Table1341012[Total2])</f>
        <v>1</v>
      </c>
    </row>
    <row r="125" spans="10:15">
      <c r="J125" s="3">
        <f>IF(COUNT(Table1341012[[#This Row],[Class]:[Column4]])&gt;1,MIN(Table1341012[[#This Row],[Class]:[Column2]]),0)</f>
        <v>0</v>
      </c>
      <c r="K125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25" s="2" t="str">
        <f>IF(Table1341012[[#This Row],[Total]]&lt;&gt;"",RANK(Table1341012[[#This Row],[Total]],Table1341012[Total]),"")</f>
        <v/>
      </c>
      <c r="M125" s="5" t="str">
        <f>IF(Table1341012[[#This Row],[Name]]&lt;&gt;"",Table1341012[[#This Row],[Name]],"")</f>
        <v/>
      </c>
      <c r="N125">
        <f>SUM(Table1341012[[#This Row],[Class]:[Column3]])-Table1341012[[#This Row],[Discard]]</f>
        <v>0</v>
      </c>
      <c r="O125" s="5">
        <f>RANK(Table1341012[[#This Row],[Total2]],Table1341012[Total2])</f>
        <v>1</v>
      </c>
    </row>
    <row r="126" spans="10:15">
      <c r="J126" s="3">
        <f>IF(COUNT(Table1341012[[#This Row],[Class]:[Column4]])&gt;1,MIN(Table1341012[[#This Row],[Class]:[Column2]]),0)</f>
        <v>0</v>
      </c>
      <c r="K126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26" s="2" t="str">
        <f>IF(Table1341012[[#This Row],[Total]]&lt;&gt;"",RANK(Table1341012[[#This Row],[Total]],Table1341012[Total]),"")</f>
        <v/>
      </c>
      <c r="M126" s="5" t="str">
        <f>IF(Table1341012[[#This Row],[Name]]&lt;&gt;"",Table1341012[[#This Row],[Name]],"")</f>
        <v/>
      </c>
      <c r="N126">
        <f>SUM(Table1341012[[#This Row],[Class]:[Column3]])-Table1341012[[#This Row],[Discard]]</f>
        <v>0</v>
      </c>
      <c r="O126" s="5">
        <f>RANK(Table1341012[[#This Row],[Total2]],Table1341012[Total2])</f>
        <v>1</v>
      </c>
    </row>
    <row r="127" spans="10:15">
      <c r="J127" s="3">
        <f>IF(COUNT(Table1341012[[#This Row],[Class]:[Column4]])&gt;1,MIN(Table1341012[[#This Row],[Class]:[Column2]]),0)</f>
        <v>0</v>
      </c>
      <c r="K127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27" s="2" t="str">
        <f>IF(Table1341012[[#This Row],[Total]]&lt;&gt;"",RANK(Table1341012[[#This Row],[Total]],Table1341012[Total]),"")</f>
        <v/>
      </c>
      <c r="M127" s="5" t="str">
        <f>IF(Table1341012[[#This Row],[Name]]&lt;&gt;"",Table1341012[[#This Row],[Name]],"")</f>
        <v/>
      </c>
      <c r="N127">
        <f>SUM(Table1341012[[#This Row],[Class]:[Column3]])-Table1341012[[#This Row],[Discard]]</f>
        <v>0</v>
      </c>
      <c r="O127" s="5">
        <f>RANK(Table1341012[[#This Row],[Total2]],Table1341012[Total2])</f>
        <v>1</v>
      </c>
    </row>
    <row r="128" spans="10:15">
      <c r="J128" s="3">
        <f>IF(COUNT(Table1341012[[#This Row],[Class]:[Column4]])&gt;1,MIN(Table1341012[[#This Row],[Class]:[Column2]]),0)</f>
        <v>0</v>
      </c>
      <c r="K128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28" s="2" t="str">
        <f>IF(Table1341012[[#This Row],[Total]]&lt;&gt;"",RANK(Table1341012[[#This Row],[Total]],Table1341012[Total]),"")</f>
        <v/>
      </c>
      <c r="M128" s="5" t="str">
        <f>IF(Table1341012[[#This Row],[Name]]&lt;&gt;"",Table1341012[[#This Row],[Name]],"")</f>
        <v/>
      </c>
      <c r="N128">
        <f>SUM(Table1341012[[#This Row],[Class]:[Column3]])-Table1341012[[#This Row],[Discard]]</f>
        <v>0</v>
      </c>
      <c r="O128" s="5">
        <f>RANK(Table1341012[[#This Row],[Total2]],Table1341012[Total2])</f>
        <v>1</v>
      </c>
    </row>
    <row r="129" spans="10:15">
      <c r="J129" s="3">
        <f>IF(COUNT(Table1341012[[#This Row],[Class]:[Column4]])&gt;1,MIN(Table1341012[[#This Row],[Class]:[Column2]]),0)</f>
        <v>0</v>
      </c>
      <c r="K129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29" s="2" t="str">
        <f>IF(Table1341012[[#This Row],[Total]]&lt;&gt;"",RANK(Table1341012[[#This Row],[Total]],Table1341012[Total]),"")</f>
        <v/>
      </c>
      <c r="M129" s="5" t="str">
        <f>IF(Table1341012[[#This Row],[Name]]&lt;&gt;"",Table1341012[[#This Row],[Name]],"")</f>
        <v/>
      </c>
      <c r="N129">
        <f>SUM(Table1341012[[#This Row],[Class]:[Column3]])-Table1341012[[#This Row],[Discard]]</f>
        <v>0</v>
      </c>
      <c r="O129" s="5">
        <f>RANK(Table1341012[[#This Row],[Total2]],Table1341012[Total2])</f>
        <v>1</v>
      </c>
    </row>
    <row r="130" spans="10:15">
      <c r="J130" s="3">
        <f>IF(COUNT(Table1341012[[#This Row],[Class]:[Column4]])&gt;1,MIN(Table1341012[[#This Row],[Class]:[Column2]]),0)</f>
        <v>0</v>
      </c>
      <c r="K130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30" s="2" t="str">
        <f>IF(Table1341012[[#This Row],[Total]]&lt;&gt;"",RANK(Table1341012[[#This Row],[Total]],Table1341012[Total]),"")</f>
        <v/>
      </c>
      <c r="M130" s="5" t="str">
        <f>IF(Table1341012[[#This Row],[Name]]&lt;&gt;"",Table1341012[[#This Row],[Name]],"")</f>
        <v/>
      </c>
      <c r="N130">
        <f>SUM(Table1341012[[#This Row],[Class]:[Column3]])-Table1341012[[#This Row],[Discard]]</f>
        <v>0</v>
      </c>
      <c r="O130" s="5">
        <f>RANK(Table1341012[[#This Row],[Total2]],Table1341012[Total2])</f>
        <v>1</v>
      </c>
    </row>
    <row r="131" spans="10:15">
      <c r="J131" s="3">
        <f>IF(COUNT(Table1341012[[#This Row],[Class]:[Column4]])&gt;1,MIN(Table1341012[[#This Row],[Class]:[Column2]]),0)</f>
        <v>0</v>
      </c>
      <c r="K131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31" s="2" t="str">
        <f>IF(Table1341012[[#This Row],[Total]]&lt;&gt;"",RANK(Table1341012[[#This Row],[Total]],Table1341012[Total]),"")</f>
        <v/>
      </c>
      <c r="M131" s="5" t="str">
        <f>IF(Table1341012[[#This Row],[Name]]&lt;&gt;"",Table1341012[[#This Row],[Name]],"")</f>
        <v/>
      </c>
      <c r="N131">
        <f>SUM(Table1341012[[#This Row],[Class]:[Column3]])-Table1341012[[#This Row],[Discard]]</f>
        <v>0</v>
      </c>
      <c r="O131" s="5">
        <f>RANK(Table1341012[[#This Row],[Total2]],Table1341012[Total2])</f>
        <v>1</v>
      </c>
    </row>
    <row r="132" spans="10:15">
      <c r="J132" s="3">
        <f>IF(COUNT(Table1341012[[#This Row],[Class]:[Column4]])&gt;1,MIN(Table1341012[[#This Row],[Class]:[Column2]]),0)</f>
        <v>0</v>
      </c>
      <c r="K132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32" s="2" t="str">
        <f>IF(Table1341012[[#This Row],[Total]]&lt;&gt;"",RANK(Table1341012[[#This Row],[Total]],Table1341012[Total]),"")</f>
        <v/>
      </c>
      <c r="M132" s="5" t="str">
        <f>IF(Table1341012[[#This Row],[Name]]&lt;&gt;"",Table1341012[[#This Row],[Name]],"")</f>
        <v/>
      </c>
      <c r="N132">
        <f>SUM(Table1341012[[#This Row],[Class]:[Column3]])-Table1341012[[#This Row],[Discard]]</f>
        <v>0</v>
      </c>
      <c r="O132" s="5">
        <f>RANK(Table1341012[[#This Row],[Total2]],Table1341012[Total2])</f>
        <v>1</v>
      </c>
    </row>
    <row r="133" spans="10:15">
      <c r="J133" s="3">
        <f>IF(COUNT(Table1341012[[#This Row],[Class]:[Column4]])&gt;1,MIN(Table1341012[[#This Row],[Class]:[Column2]]),0)</f>
        <v>0</v>
      </c>
      <c r="K133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33" s="2" t="str">
        <f>IF(Table1341012[[#This Row],[Total]]&lt;&gt;"",RANK(Table1341012[[#This Row],[Total]],Table1341012[Total]),"")</f>
        <v/>
      </c>
      <c r="M133" s="5" t="str">
        <f>IF(Table1341012[[#This Row],[Name]]&lt;&gt;"",Table1341012[[#This Row],[Name]],"")</f>
        <v/>
      </c>
      <c r="N133">
        <f>SUM(Table1341012[[#This Row],[Class]:[Column3]])-Table1341012[[#This Row],[Discard]]</f>
        <v>0</v>
      </c>
      <c r="O133" s="5">
        <f>RANK(Table1341012[[#This Row],[Total2]],Table1341012[Total2])</f>
        <v>1</v>
      </c>
    </row>
    <row r="134" spans="10:15">
      <c r="J134" s="3">
        <f>IF(COUNT(Table1341012[[#This Row],[Class]:[Column4]])&gt;1,MIN(Table1341012[[#This Row],[Class]:[Column2]]),0)</f>
        <v>0</v>
      </c>
      <c r="K134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34" s="2" t="str">
        <f>IF(Table1341012[[#This Row],[Total]]&lt;&gt;"",RANK(Table1341012[[#This Row],[Total]],Table1341012[Total]),"")</f>
        <v/>
      </c>
      <c r="M134" s="5" t="str">
        <f>IF(Table1341012[[#This Row],[Name]]&lt;&gt;"",Table1341012[[#This Row],[Name]],"")</f>
        <v/>
      </c>
      <c r="N134">
        <f>SUM(Table1341012[[#This Row],[Class]:[Column3]])-Table1341012[[#This Row],[Discard]]</f>
        <v>0</v>
      </c>
      <c r="O134" s="5">
        <f>RANK(Table1341012[[#This Row],[Total2]],Table1341012[Total2])</f>
        <v>1</v>
      </c>
    </row>
    <row r="135" spans="10:15">
      <c r="J135" s="3">
        <f>IF(COUNT(Table1341012[[#This Row],[Class]:[Column4]])&gt;1,MIN(Table1341012[[#This Row],[Class]:[Column2]]),0)</f>
        <v>0</v>
      </c>
      <c r="K135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35" s="2" t="str">
        <f>IF(Table1341012[[#This Row],[Total]]&lt;&gt;"",RANK(Table1341012[[#This Row],[Total]],Table1341012[Total]),"")</f>
        <v/>
      </c>
      <c r="M135" s="5" t="str">
        <f>IF(Table1341012[[#This Row],[Name]]&lt;&gt;"",Table1341012[[#This Row],[Name]],"")</f>
        <v/>
      </c>
      <c r="N135">
        <f>SUM(Table1341012[[#This Row],[Class]:[Column3]])-Table1341012[[#This Row],[Discard]]</f>
        <v>0</v>
      </c>
      <c r="O135" s="5">
        <f>RANK(Table1341012[[#This Row],[Total2]],Table1341012[Total2])</f>
        <v>1</v>
      </c>
    </row>
    <row r="136" spans="10:15">
      <c r="J136" s="3">
        <f>IF(COUNT(Table1341012[[#This Row],[Class]:[Column4]])&gt;1,MIN(Table1341012[[#This Row],[Class]:[Column2]]),0)</f>
        <v>0</v>
      </c>
      <c r="K136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36" s="2" t="str">
        <f>IF(Table1341012[[#This Row],[Total]]&lt;&gt;"",RANK(Table1341012[[#This Row],[Total]],Table1341012[Total]),"")</f>
        <v/>
      </c>
      <c r="M136" s="5" t="str">
        <f>IF(Table1341012[[#This Row],[Name]]&lt;&gt;"",Table1341012[[#This Row],[Name]],"")</f>
        <v/>
      </c>
      <c r="N136">
        <f>SUM(Table1341012[[#This Row],[Class]:[Column3]])-Table1341012[[#This Row],[Discard]]</f>
        <v>0</v>
      </c>
      <c r="O136" s="5">
        <f>RANK(Table1341012[[#This Row],[Total2]],Table1341012[Total2])</f>
        <v>1</v>
      </c>
    </row>
    <row r="137" spans="10:15">
      <c r="J137" s="3">
        <f>IF(COUNT(Table1341012[[#This Row],[Class]:[Column4]])&gt;1,MIN(Table1341012[[#This Row],[Class]:[Column2]]),0)</f>
        <v>0</v>
      </c>
      <c r="K137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37" s="2" t="str">
        <f>IF(Table1341012[[#This Row],[Total]]&lt;&gt;"",RANK(Table1341012[[#This Row],[Total]],Table1341012[Total]),"")</f>
        <v/>
      </c>
      <c r="M137" s="5" t="str">
        <f>IF(Table1341012[[#This Row],[Name]]&lt;&gt;"",Table1341012[[#This Row],[Name]],"")</f>
        <v/>
      </c>
      <c r="N137">
        <f>SUM(Table1341012[[#This Row],[Class]:[Column3]])-Table1341012[[#This Row],[Discard]]</f>
        <v>0</v>
      </c>
      <c r="O137" s="5">
        <f>RANK(Table1341012[[#This Row],[Total2]],Table1341012[Total2])</f>
        <v>1</v>
      </c>
    </row>
    <row r="138" spans="10:15">
      <c r="J138" s="3">
        <f>IF(COUNT(Table1341012[[#This Row],[Class]:[Column4]])&gt;1,MIN(Table1341012[[#This Row],[Class]:[Column2]]),0)</f>
        <v>0</v>
      </c>
      <c r="K138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38" s="2" t="str">
        <f>IF(Table1341012[[#This Row],[Total]]&lt;&gt;"",RANK(Table1341012[[#This Row],[Total]],Table1341012[Total]),"")</f>
        <v/>
      </c>
      <c r="M138" s="5" t="str">
        <f>IF(Table1341012[[#This Row],[Name]]&lt;&gt;"",Table1341012[[#This Row],[Name]],"")</f>
        <v/>
      </c>
      <c r="N138">
        <f>SUM(Table1341012[[#This Row],[Class]:[Column3]])-Table1341012[[#This Row],[Discard]]</f>
        <v>0</v>
      </c>
      <c r="O138" s="5">
        <f>RANK(Table1341012[[#This Row],[Total2]],Table1341012[Total2])</f>
        <v>1</v>
      </c>
    </row>
    <row r="139" spans="10:15">
      <c r="J139" s="3">
        <f>IF(COUNT(Table1341012[[#This Row],[Class]:[Column4]])&gt;1,MIN(Table1341012[[#This Row],[Class]:[Column2]]),0)</f>
        <v>0</v>
      </c>
      <c r="K139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39" s="2" t="str">
        <f>IF(Table1341012[[#This Row],[Total]]&lt;&gt;"",RANK(Table1341012[[#This Row],[Total]],Table1341012[Total]),"")</f>
        <v/>
      </c>
      <c r="M139" s="5" t="str">
        <f>IF(Table1341012[[#This Row],[Name]]&lt;&gt;"",Table1341012[[#This Row],[Name]],"")</f>
        <v/>
      </c>
      <c r="N139">
        <f>SUM(Table1341012[[#This Row],[Class]:[Column3]])-Table1341012[[#This Row],[Discard]]</f>
        <v>0</v>
      </c>
      <c r="O139" s="5">
        <f>RANK(Table1341012[[#This Row],[Total2]],Table1341012[Total2])</f>
        <v>1</v>
      </c>
    </row>
    <row r="140" spans="10:15">
      <c r="J140" s="3">
        <f>IF(COUNT(Table1341012[[#This Row],[Class]:[Column4]])&gt;1,MIN(Table1341012[[#This Row],[Class]:[Column2]]),0)</f>
        <v>0</v>
      </c>
      <c r="K140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40" s="2" t="str">
        <f>IF(Table1341012[[#This Row],[Total]]&lt;&gt;"",RANK(Table1341012[[#This Row],[Total]],Table1341012[Total]),"")</f>
        <v/>
      </c>
      <c r="M140" s="5" t="str">
        <f>IF(Table1341012[[#This Row],[Name]]&lt;&gt;"",Table1341012[[#This Row],[Name]],"")</f>
        <v/>
      </c>
      <c r="N140">
        <f>SUM(Table1341012[[#This Row],[Class]:[Column3]])-Table1341012[[#This Row],[Discard]]</f>
        <v>0</v>
      </c>
      <c r="O140" s="5">
        <f>RANK(Table1341012[[#This Row],[Total2]],Table1341012[Total2])</f>
        <v>1</v>
      </c>
    </row>
    <row r="141" spans="10:15">
      <c r="J141" s="3">
        <f>IF(COUNT(Table1341012[[#This Row],[Class]:[Column4]])&gt;1,MIN(Table1341012[[#This Row],[Class]:[Column2]]),0)</f>
        <v>0</v>
      </c>
      <c r="K141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41" s="2" t="str">
        <f>IF(Table1341012[[#This Row],[Total]]&lt;&gt;"",RANK(Table1341012[[#This Row],[Total]],Table1341012[Total]),"")</f>
        <v/>
      </c>
      <c r="M141" s="5" t="str">
        <f>IF(Table1341012[[#This Row],[Name]]&lt;&gt;"",Table1341012[[#This Row],[Name]],"")</f>
        <v/>
      </c>
      <c r="N141">
        <f>SUM(Table1341012[[#This Row],[Class]:[Column3]])-Table1341012[[#This Row],[Discard]]</f>
        <v>0</v>
      </c>
      <c r="O141" s="5">
        <f>RANK(Table1341012[[#This Row],[Total2]],Table1341012[Total2])</f>
        <v>1</v>
      </c>
    </row>
    <row r="142" spans="10:15">
      <c r="J142" s="3">
        <f>IF(COUNT(Table1341012[[#This Row],[Class]:[Column4]])&gt;1,MIN(Table1341012[[#This Row],[Class]:[Column2]]),0)</f>
        <v>0</v>
      </c>
      <c r="K142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42" s="2" t="str">
        <f>IF(Table1341012[[#This Row],[Total]]&lt;&gt;"",RANK(Table1341012[[#This Row],[Total]],Table1341012[Total]),"")</f>
        <v/>
      </c>
      <c r="M142" s="5" t="str">
        <f>IF(Table1341012[[#This Row],[Name]]&lt;&gt;"",Table1341012[[#This Row],[Name]],"")</f>
        <v/>
      </c>
      <c r="N142">
        <f>SUM(Table1341012[[#This Row],[Class]:[Column3]])-Table1341012[[#This Row],[Discard]]</f>
        <v>0</v>
      </c>
      <c r="O142" s="5">
        <f>RANK(Table1341012[[#This Row],[Total2]],Table1341012[Total2])</f>
        <v>1</v>
      </c>
    </row>
    <row r="143" spans="10:15">
      <c r="J143" s="3">
        <f>IF(COUNT(Table1341012[[#This Row],[Class]:[Column4]])&gt;1,MIN(Table1341012[[#This Row],[Class]:[Column2]]),0)</f>
        <v>0</v>
      </c>
      <c r="K143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43" s="2" t="str">
        <f>IF(Table1341012[[#This Row],[Total]]&lt;&gt;"",RANK(Table1341012[[#This Row],[Total]],Table1341012[Total]),"")</f>
        <v/>
      </c>
      <c r="M143" s="5" t="str">
        <f>IF(Table1341012[[#This Row],[Name]]&lt;&gt;"",Table1341012[[#This Row],[Name]],"")</f>
        <v/>
      </c>
      <c r="N143">
        <f>SUM(Table1341012[[#This Row],[Class]:[Column3]])-Table1341012[[#This Row],[Discard]]</f>
        <v>0</v>
      </c>
      <c r="O143" s="5">
        <f>RANK(Table1341012[[#This Row],[Total2]],Table1341012[Total2])</f>
        <v>1</v>
      </c>
    </row>
    <row r="144" spans="10:15">
      <c r="J144" s="3">
        <f>IF(COUNT(Table1341012[[#This Row],[Class]:[Column4]])&gt;1,MIN(Table1341012[[#This Row],[Class]:[Column2]]),0)</f>
        <v>0</v>
      </c>
      <c r="K144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44" s="2" t="str">
        <f>IF(Table1341012[[#This Row],[Total]]&lt;&gt;"",RANK(Table1341012[[#This Row],[Total]],Table1341012[Total]),"")</f>
        <v/>
      </c>
      <c r="M144" s="5" t="str">
        <f>IF(Table1341012[[#This Row],[Name]]&lt;&gt;"",Table1341012[[#This Row],[Name]],"")</f>
        <v/>
      </c>
      <c r="N144">
        <f>SUM(Table1341012[[#This Row],[Class]:[Column3]])-Table1341012[[#This Row],[Discard]]</f>
        <v>0</v>
      </c>
      <c r="O144" s="5">
        <f>RANK(Table1341012[[#This Row],[Total2]],Table1341012[Total2])</f>
        <v>1</v>
      </c>
    </row>
    <row r="145" spans="10:15">
      <c r="J145" s="3">
        <f>IF(COUNT(Table1341012[[#This Row],[Class]:[Column4]])&gt;1,MIN(Table1341012[[#This Row],[Class]:[Column2]]),0)</f>
        <v>0</v>
      </c>
      <c r="K145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45" s="2" t="str">
        <f>IF(Table1341012[[#This Row],[Total]]&lt;&gt;"",RANK(Table1341012[[#This Row],[Total]],Table1341012[Total]),"")</f>
        <v/>
      </c>
      <c r="M145" s="5" t="str">
        <f>IF(Table1341012[[#This Row],[Name]]&lt;&gt;"",Table1341012[[#This Row],[Name]],"")</f>
        <v/>
      </c>
      <c r="N145">
        <f>SUM(Table1341012[[#This Row],[Class]:[Column3]])-Table1341012[[#This Row],[Discard]]</f>
        <v>0</v>
      </c>
      <c r="O145" s="5">
        <f>RANK(Table1341012[[#This Row],[Total2]],Table1341012[Total2])</f>
        <v>1</v>
      </c>
    </row>
    <row r="146" spans="10:15">
      <c r="J146" s="3">
        <f>IF(COUNT(Table1341012[[#This Row],[Class]:[Column4]])&gt;1,MIN(Table1341012[[#This Row],[Class]:[Column2]]),0)</f>
        <v>0</v>
      </c>
      <c r="K146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46" s="2" t="str">
        <f>IF(Table1341012[[#This Row],[Total]]&lt;&gt;"",RANK(Table1341012[[#This Row],[Total]],Table1341012[Total]),"")</f>
        <v/>
      </c>
      <c r="M146" s="5" t="str">
        <f>IF(Table1341012[[#This Row],[Name]]&lt;&gt;"",Table1341012[[#This Row],[Name]],"")</f>
        <v/>
      </c>
      <c r="N146">
        <f>SUM(Table1341012[[#This Row],[Class]:[Column3]])-Table1341012[[#This Row],[Discard]]</f>
        <v>0</v>
      </c>
      <c r="O146" s="5">
        <f>RANK(Table1341012[[#This Row],[Total2]],Table1341012[Total2])</f>
        <v>1</v>
      </c>
    </row>
    <row r="147" spans="10:15">
      <c r="J147" s="3">
        <f>IF(COUNT(Table1341012[[#This Row],[Class]:[Column4]])&gt;1,MIN(Table1341012[[#This Row],[Class]:[Column2]]),0)</f>
        <v>0</v>
      </c>
      <c r="K147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47" s="2" t="str">
        <f>IF(Table1341012[[#This Row],[Total]]&lt;&gt;"",RANK(Table1341012[[#This Row],[Total]],Table1341012[Total]),"")</f>
        <v/>
      </c>
      <c r="M147" s="5" t="str">
        <f>IF(Table1341012[[#This Row],[Name]]&lt;&gt;"",Table1341012[[#This Row],[Name]],"")</f>
        <v/>
      </c>
      <c r="N147">
        <f>SUM(Table1341012[[#This Row],[Class]:[Column3]])-Table1341012[[#This Row],[Discard]]</f>
        <v>0</v>
      </c>
      <c r="O147" s="5">
        <f>RANK(Table1341012[[#This Row],[Total2]],Table1341012[Total2])</f>
        <v>1</v>
      </c>
    </row>
    <row r="148" spans="10:15">
      <c r="J148" s="3">
        <f>IF(COUNT(Table1341012[[#This Row],[Class]:[Column4]])&gt;1,MIN(Table1341012[[#This Row],[Class]:[Column2]]),0)</f>
        <v>0</v>
      </c>
      <c r="K148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48" s="2" t="str">
        <f>IF(Table1341012[[#This Row],[Total]]&lt;&gt;"",RANK(Table1341012[[#This Row],[Total]],Table1341012[Total]),"")</f>
        <v/>
      </c>
      <c r="M148" s="5" t="str">
        <f>IF(Table1341012[[#This Row],[Name]]&lt;&gt;"",Table1341012[[#This Row],[Name]],"")</f>
        <v/>
      </c>
      <c r="N148">
        <f>SUM(Table1341012[[#This Row],[Class]:[Column3]])-Table1341012[[#This Row],[Discard]]</f>
        <v>0</v>
      </c>
      <c r="O148" s="5">
        <f>RANK(Table1341012[[#This Row],[Total2]],Table1341012[Total2])</f>
        <v>1</v>
      </c>
    </row>
    <row r="149" spans="10:15">
      <c r="J149" s="3">
        <f>IF(COUNT(Table1341012[[#This Row],[Class]:[Column4]])&gt;1,MIN(Table1341012[[#This Row],[Class]:[Column2]]),0)</f>
        <v>0</v>
      </c>
      <c r="K149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49" s="2" t="str">
        <f>IF(Table1341012[[#This Row],[Total]]&lt;&gt;"",RANK(Table1341012[[#This Row],[Total]],Table1341012[Total]),"")</f>
        <v/>
      </c>
      <c r="M149" s="5" t="str">
        <f>IF(Table1341012[[#This Row],[Name]]&lt;&gt;"",Table1341012[[#This Row],[Name]],"")</f>
        <v/>
      </c>
      <c r="N149">
        <f>SUM(Table1341012[[#This Row],[Class]:[Column3]])-Table1341012[[#This Row],[Discard]]</f>
        <v>0</v>
      </c>
      <c r="O149" s="5">
        <f>RANK(Table1341012[[#This Row],[Total2]],Table1341012[Total2])</f>
        <v>1</v>
      </c>
    </row>
    <row r="150" spans="10:15">
      <c r="J150" s="3">
        <f>IF(COUNT(Table1341012[[#This Row],[Class]:[Column4]])&gt;1,MIN(Table1341012[[#This Row],[Class]:[Column2]]),0)</f>
        <v>0</v>
      </c>
      <c r="K150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50" s="2" t="str">
        <f>IF(Table1341012[[#This Row],[Total]]&lt;&gt;"",RANK(Table1341012[[#This Row],[Total]],Table1341012[Total]),"")</f>
        <v/>
      </c>
      <c r="M150" s="5" t="str">
        <f>IF(Table1341012[[#This Row],[Name]]&lt;&gt;"",Table1341012[[#This Row],[Name]],"")</f>
        <v/>
      </c>
      <c r="N150">
        <f>SUM(Table1341012[[#This Row],[Class]:[Column3]])-Table1341012[[#This Row],[Discard]]</f>
        <v>0</v>
      </c>
      <c r="O150" s="5">
        <f>RANK(Table1341012[[#This Row],[Total2]],Table1341012[Total2])</f>
        <v>1</v>
      </c>
    </row>
    <row r="151" spans="10:15">
      <c r="J151" s="3">
        <f>IF(COUNT(Table1341012[[#This Row],[Class]:[Column4]])&gt;1,MIN(Table1341012[[#This Row],[Class]:[Column2]]),0)</f>
        <v>0</v>
      </c>
      <c r="K151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51" s="2" t="str">
        <f>IF(Table1341012[[#This Row],[Total]]&lt;&gt;"",RANK(Table1341012[[#This Row],[Total]],Table1341012[Total]),"")</f>
        <v/>
      </c>
      <c r="M151" s="5" t="str">
        <f>IF(Table1341012[[#This Row],[Name]]&lt;&gt;"",Table1341012[[#This Row],[Name]],"")</f>
        <v/>
      </c>
      <c r="N151">
        <f>SUM(Table1341012[[#This Row],[Class]:[Column3]])-Table1341012[[#This Row],[Discard]]</f>
        <v>0</v>
      </c>
      <c r="O151" s="5">
        <f>RANK(Table1341012[[#This Row],[Total2]],Table1341012[Total2])</f>
        <v>1</v>
      </c>
    </row>
    <row r="152" spans="10:15">
      <c r="J152" s="3">
        <f>IF(COUNT(Table1341012[[#This Row],[Class]:[Column4]])&gt;1,MIN(Table1341012[[#This Row],[Class]:[Column2]]),0)</f>
        <v>0</v>
      </c>
      <c r="K152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52" s="2" t="str">
        <f>IF(Table1341012[[#This Row],[Total]]&lt;&gt;"",RANK(Table1341012[[#This Row],[Total]],Table1341012[Total]),"")</f>
        <v/>
      </c>
      <c r="M152" s="5" t="str">
        <f>IF(Table1341012[[#This Row],[Name]]&lt;&gt;"",Table1341012[[#This Row],[Name]],"")</f>
        <v/>
      </c>
      <c r="N152">
        <f>SUM(Table1341012[[#This Row],[Class]:[Column3]])-Table1341012[[#This Row],[Discard]]</f>
        <v>0</v>
      </c>
      <c r="O152" s="5">
        <f>RANK(Table1341012[[#This Row],[Total2]],Table1341012[Total2])</f>
        <v>1</v>
      </c>
    </row>
    <row r="153" spans="10:15">
      <c r="J153" s="3">
        <f>IF(COUNT(Table1341012[[#This Row],[Class]:[Column4]])&gt;1,MIN(Table1341012[[#This Row],[Class]:[Column2]]),0)</f>
        <v>0</v>
      </c>
      <c r="K153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53" s="2" t="str">
        <f>IF(Table1341012[[#This Row],[Total]]&lt;&gt;"",RANK(Table1341012[[#This Row],[Total]],Table1341012[Total]),"")</f>
        <v/>
      </c>
      <c r="M153" s="5" t="str">
        <f>IF(Table1341012[[#This Row],[Name]]&lt;&gt;"",Table1341012[[#This Row],[Name]],"")</f>
        <v/>
      </c>
      <c r="N153">
        <f>SUM(Table1341012[[#This Row],[Class]:[Column3]])-Table1341012[[#This Row],[Discard]]</f>
        <v>0</v>
      </c>
      <c r="O153" s="5">
        <f>RANK(Table1341012[[#This Row],[Total2]],Table1341012[Total2])</f>
        <v>1</v>
      </c>
    </row>
    <row r="154" spans="10:15">
      <c r="J154" s="3">
        <f>IF(COUNT(Table1341012[[#This Row],[Class]:[Column4]])&gt;1,MIN(Table1341012[[#This Row],[Class]:[Column2]]),0)</f>
        <v>0</v>
      </c>
      <c r="K154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54" s="2" t="str">
        <f>IF(Table1341012[[#This Row],[Total]]&lt;&gt;"",RANK(Table1341012[[#This Row],[Total]],Table1341012[Total]),"")</f>
        <v/>
      </c>
      <c r="M154" s="5" t="str">
        <f>IF(Table1341012[[#This Row],[Name]]&lt;&gt;"",Table1341012[[#This Row],[Name]],"")</f>
        <v/>
      </c>
      <c r="N154">
        <f>SUM(Table1341012[[#This Row],[Class]:[Column3]])-Table1341012[[#This Row],[Discard]]</f>
        <v>0</v>
      </c>
      <c r="O154" s="5">
        <f>RANK(Table1341012[[#This Row],[Total2]],Table1341012[Total2])</f>
        <v>1</v>
      </c>
    </row>
    <row r="155" spans="10:15">
      <c r="J155" s="3">
        <f>IF(COUNT(Table1341012[[#This Row],[Class]:[Column4]])&gt;1,MIN(Table1341012[[#This Row],[Class]:[Column2]]),0)</f>
        <v>0</v>
      </c>
      <c r="K155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55" s="2" t="str">
        <f>IF(Table1341012[[#This Row],[Total]]&lt;&gt;"",RANK(Table1341012[[#This Row],[Total]],Table1341012[Total]),"")</f>
        <v/>
      </c>
      <c r="M155" s="5" t="str">
        <f>IF(Table1341012[[#This Row],[Name]]&lt;&gt;"",Table1341012[[#This Row],[Name]],"")</f>
        <v/>
      </c>
      <c r="N155">
        <f>SUM(Table1341012[[#This Row],[Class]:[Column3]])-Table1341012[[#This Row],[Discard]]</f>
        <v>0</v>
      </c>
      <c r="O155" s="5">
        <f>RANK(Table1341012[[#This Row],[Total2]],Table1341012[Total2])</f>
        <v>1</v>
      </c>
    </row>
    <row r="156" spans="10:15">
      <c r="J156" s="3">
        <f>IF(COUNT(Table1341012[[#This Row],[Class]:[Column4]])&gt;1,MIN(Table1341012[[#This Row],[Class]:[Column2]]),0)</f>
        <v>0</v>
      </c>
      <c r="K156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56" s="2" t="str">
        <f>IF(Table1341012[[#This Row],[Total]]&lt;&gt;"",RANK(Table1341012[[#This Row],[Total]],Table1341012[Total]),"")</f>
        <v/>
      </c>
      <c r="M156" s="5" t="str">
        <f>IF(Table1341012[[#This Row],[Name]]&lt;&gt;"",Table1341012[[#This Row],[Name]],"")</f>
        <v/>
      </c>
      <c r="N156">
        <f>SUM(Table1341012[[#This Row],[Class]:[Column3]])-Table1341012[[#This Row],[Discard]]</f>
        <v>0</v>
      </c>
      <c r="O156" s="5">
        <f>RANK(Table1341012[[#This Row],[Total2]],Table1341012[Total2])</f>
        <v>1</v>
      </c>
    </row>
    <row r="157" spans="10:15">
      <c r="J157" s="3">
        <f>IF(COUNT(Table1341012[[#This Row],[Class]:[Column4]])&gt;1,MIN(Table1341012[[#This Row],[Class]:[Column2]]),0)</f>
        <v>0</v>
      </c>
      <c r="K157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57" s="2" t="str">
        <f>IF(Table1341012[[#This Row],[Total]]&lt;&gt;"",RANK(Table1341012[[#This Row],[Total]],Table1341012[Total]),"")</f>
        <v/>
      </c>
      <c r="M157" s="5" t="str">
        <f>IF(Table1341012[[#This Row],[Name]]&lt;&gt;"",Table1341012[[#This Row],[Name]],"")</f>
        <v/>
      </c>
      <c r="N157">
        <f>SUM(Table1341012[[#This Row],[Class]:[Column3]])-Table1341012[[#This Row],[Discard]]</f>
        <v>0</v>
      </c>
      <c r="O157" s="5">
        <f>RANK(Table1341012[[#This Row],[Total2]],Table1341012[Total2])</f>
        <v>1</v>
      </c>
    </row>
    <row r="158" spans="10:15">
      <c r="J158" s="3">
        <f>IF(COUNT(Table1341012[[#This Row],[Class]:[Column4]])&gt;1,MIN(Table1341012[[#This Row],[Class]:[Column2]]),0)</f>
        <v>0</v>
      </c>
      <c r="K158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58" s="2" t="str">
        <f>IF(Table1341012[[#This Row],[Total]]&lt;&gt;"",RANK(Table1341012[[#This Row],[Total]],Table1341012[Total]),"")</f>
        <v/>
      </c>
      <c r="M158" s="5" t="str">
        <f>IF(Table1341012[[#This Row],[Name]]&lt;&gt;"",Table1341012[[#This Row],[Name]],"")</f>
        <v/>
      </c>
      <c r="N158">
        <f>SUM(Table1341012[[#This Row],[Class]:[Column3]])-Table1341012[[#This Row],[Discard]]</f>
        <v>0</v>
      </c>
      <c r="O158" s="5">
        <f>RANK(Table1341012[[#This Row],[Total2]],Table1341012[Total2])</f>
        <v>1</v>
      </c>
    </row>
    <row r="159" spans="10:15">
      <c r="J159" s="3">
        <f>IF(COUNT(Table1341012[[#This Row],[Class]:[Column4]])&gt;1,MIN(Table1341012[[#This Row],[Class]:[Column2]]),0)</f>
        <v>0</v>
      </c>
      <c r="K159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59" s="2" t="str">
        <f>IF(Table1341012[[#This Row],[Total]]&lt;&gt;"",RANK(Table1341012[[#This Row],[Total]],Table1341012[Total]),"")</f>
        <v/>
      </c>
      <c r="M159" s="5" t="str">
        <f>IF(Table1341012[[#This Row],[Name]]&lt;&gt;"",Table1341012[[#This Row],[Name]],"")</f>
        <v/>
      </c>
      <c r="N159">
        <f>SUM(Table1341012[[#This Row],[Class]:[Column3]])-Table1341012[[#This Row],[Discard]]</f>
        <v>0</v>
      </c>
      <c r="O159" s="5">
        <f>RANK(Table1341012[[#This Row],[Total2]],Table1341012[Total2])</f>
        <v>1</v>
      </c>
    </row>
    <row r="160" spans="10:15">
      <c r="J160" s="3">
        <f>IF(COUNT(Table1341012[[#This Row],[Class]:[Column4]])&gt;1,MIN(Table1341012[[#This Row],[Class]:[Column2]]),0)</f>
        <v>0</v>
      </c>
      <c r="K160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60" s="2" t="str">
        <f>IF(Table1341012[[#This Row],[Total]]&lt;&gt;"",RANK(Table1341012[[#This Row],[Total]],Table1341012[Total]),"")</f>
        <v/>
      </c>
      <c r="M160" s="5" t="str">
        <f>IF(Table1341012[[#This Row],[Name]]&lt;&gt;"",Table1341012[[#This Row],[Name]],"")</f>
        <v/>
      </c>
      <c r="N160">
        <f>SUM(Table1341012[[#This Row],[Class]:[Column3]])-Table1341012[[#This Row],[Discard]]</f>
        <v>0</v>
      </c>
      <c r="O160" s="5">
        <f>RANK(Table1341012[[#This Row],[Total2]],Table1341012[Total2])</f>
        <v>1</v>
      </c>
    </row>
    <row r="161" spans="10:15">
      <c r="J161" s="3">
        <f>IF(COUNT(Table1341012[[#This Row],[Class]:[Column4]])&gt;1,MIN(Table1341012[[#This Row],[Class]:[Column2]]),0)</f>
        <v>0</v>
      </c>
      <c r="K161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61" s="2" t="str">
        <f>IF(Table1341012[[#This Row],[Total]]&lt;&gt;"",RANK(Table1341012[[#This Row],[Total]],Table1341012[Total]),"")</f>
        <v/>
      </c>
      <c r="M161" s="5" t="str">
        <f>IF(Table1341012[[#This Row],[Name]]&lt;&gt;"",Table1341012[[#This Row],[Name]],"")</f>
        <v/>
      </c>
      <c r="N161">
        <f>SUM(Table1341012[[#This Row],[Class]:[Column3]])-Table1341012[[#This Row],[Discard]]</f>
        <v>0</v>
      </c>
      <c r="O161" s="5">
        <f>RANK(Table1341012[[#This Row],[Total2]],Table1341012[Total2])</f>
        <v>1</v>
      </c>
    </row>
    <row r="162" spans="10:15">
      <c r="J162" s="3">
        <f>IF(COUNT(Table1341012[[#This Row],[Class]:[Column4]])&gt;1,MIN(Table1341012[[#This Row],[Class]:[Column2]]),0)</f>
        <v>0</v>
      </c>
      <c r="K162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62" s="2" t="str">
        <f>IF(Table1341012[[#This Row],[Total]]&lt;&gt;"",RANK(Table1341012[[#This Row],[Total]],Table1341012[Total]),"")</f>
        <v/>
      </c>
      <c r="M162" s="5" t="str">
        <f>IF(Table1341012[[#This Row],[Name]]&lt;&gt;"",Table1341012[[#This Row],[Name]],"")</f>
        <v/>
      </c>
      <c r="N162">
        <f>SUM(Table1341012[[#This Row],[Class]:[Column3]])-Table1341012[[#This Row],[Discard]]</f>
        <v>0</v>
      </c>
      <c r="O162" s="5">
        <f>RANK(Table1341012[[#This Row],[Total2]],Table1341012[Total2])</f>
        <v>1</v>
      </c>
    </row>
    <row r="163" spans="10:15">
      <c r="J163" s="3">
        <f>IF(COUNT(Table1341012[[#This Row],[Class]:[Column4]])&gt;1,MIN(Table1341012[[#This Row],[Class]:[Column2]]),0)</f>
        <v>0</v>
      </c>
      <c r="K163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63" s="2" t="str">
        <f>IF(Table1341012[[#This Row],[Total]]&lt;&gt;"",RANK(Table1341012[[#This Row],[Total]],Table1341012[Total]),"")</f>
        <v/>
      </c>
      <c r="M163" s="5" t="str">
        <f>IF(Table1341012[[#This Row],[Name]]&lt;&gt;"",Table1341012[[#This Row],[Name]],"")</f>
        <v/>
      </c>
      <c r="N163">
        <f>SUM(Table1341012[[#This Row],[Class]:[Column3]])-Table1341012[[#This Row],[Discard]]</f>
        <v>0</v>
      </c>
      <c r="O163" s="5">
        <f>RANK(Table1341012[[#This Row],[Total2]],Table1341012[Total2])</f>
        <v>1</v>
      </c>
    </row>
    <row r="164" spans="10:15">
      <c r="J164" s="3">
        <f>IF(COUNT(Table1341012[[#This Row],[Class]:[Column4]])&gt;1,MIN(Table1341012[[#This Row],[Class]:[Column2]]),0)</f>
        <v>0</v>
      </c>
      <c r="K164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64" s="2" t="str">
        <f>IF(Table1341012[[#This Row],[Total]]&lt;&gt;"",RANK(Table1341012[[#This Row],[Total]],Table1341012[Total]),"")</f>
        <v/>
      </c>
      <c r="M164" s="5" t="str">
        <f>IF(Table1341012[[#This Row],[Name]]&lt;&gt;"",Table1341012[[#This Row],[Name]],"")</f>
        <v/>
      </c>
      <c r="N164">
        <f>SUM(Table1341012[[#This Row],[Class]:[Column3]])-Table1341012[[#This Row],[Discard]]</f>
        <v>0</v>
      </c>
      <c r="O164" s="5">
        <f>RANK(Table1341012[[#This Row],[Total2]],Table1341012[Total2])</f>
        <v>1</v>
      </c>
    </row>
    <row r="165" spans="10:15">
      <c r="J165" s="3">
        <f>IF(COUNT(Table1341012[[#This Row],[Class]:[Column4]])&gt;1,MIN(Table1341012[[#This Row],[Class]:[Column2]]),0)</f>
        <v>0</v>
      </c>
      <c r="K165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65" s="2" t="str">
        <f>IF(Table1341012[[#This Row],[Total]]&lt;&gt;"",RANK(Table1341012[[#This Row],[Total]],Table1341012[Total]),"")</f>
        <v/>
      </c>
      <c r="M165" s="5" t="str">
        <f>IF(Table1341012[[#This Row],[Name]]&lt;&gt;"",Table1341012[[#This Row],[Name]],"")</f>
        <v/>
      </c>
      <c r="N165">
        <f>SUM(Table1341012[[#This Row],[Class]:[Column3]])-Table1341012[[#This Row],[Discard]]</f>
        <v>0</v>
      </c>
      <c r="O165" s="5">
        <f>RANK(Table1341012[[#This Row],[Total2]],Table1341012[Total2])</f>
        <v>1</v>
      </c>
    </row>
    <row r="166" spans="10:15">
      <c r="J166" s="3">
        <f>IF(COUNT(Table1341012[[#This Row],[Class]:[Column4]])&gt;1,MIN(Table1341012[[#This Row],[Class]:[Column2]]),0)</f>
        <v>0</v>
      </c>
      <c r="K166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66" s="2" t="str">
        <f>IF(Table1341012[[#This Row],[Total]]&lt;&gt;"",RANK(Table1341012[[#This Row],[Total]],Table1341012[Total]),"")</f>
        <v/>
      </c>
      <c r="M166" s="5" t="str">
        <f>IF(Table1341012[[#This Row],[Name]]&lt;&gt;"",Table1341012[[#This Row],[Name]],"")</f>
        <v/>
      </c>
      <c r="N166">
        <f>SUM(Table1341012[[#This Row],[Class]:[Column3]])-Table1341012[[#This Row],[Discard]]</f>
        <v>0</v>
      </c>
      <c r="O166" s="5">
        <f>RANK(Table1341012[[#This Row],[Total2]],Table1341012[Total2])</f>
        <v>1</v>
      </c>
    </row>
    <row r="167" spans="10:15">
      <c r="J167" s="3">
        <f>IF(COUNT(Table1341012[[#This Row],[Class]:[Column4]])&gt;1,MIN(Table1341012[[#This Row],[Class]:[Column2]]),0)</f>
        <v>0</v>
      </c>
      <c r="K167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67" s="2" t="str">
        <f>IF(Table1341012[[#This Row],[Total]]&lt;&gt;"",RANK(Table1341012[[#This Row],[Total]],Table1341012[Total]),"")</f>
        <v/>
      </c>
      <c r="M167" s="5" t="str">
        <f>IF(Table1341012[[#This Row],[Name]]&lt;&gt;"",Table1341012[[#This Row],[Name]],"")</f>
        <v/>
      </c>
      <c r="N167">
        <f>SUM(Table1341012[[#This Row],[Class]:[Column3]])-Table1341012[[#This Row],[Discard]]</f>
        <v>0</v>
      </c>
      <c r="O167" s="5">
        <f>RANK(Table1341012[[#This Row],[Total2]],Table1341012[Total2])</f>
        <v>1</v>
      </c>
    </row>
    <row r="168" spans="10:15">
      <c r="J168" s="3">
        <f>IF(COUNT(Table1341012[[#This Row],[Class]:[Column4]])&gt;1,MIN(Table1341012[[#This Row],[Class]:[Column2]]),0)</f>
        <v>0</v>
      </c>
      <c r="K168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68" s="2" t="str">
        <f>IF(Table1341012[[#This Row],[Total]]&lt;&gt;"",RANK(Table1341012[[#This Row],[Total]],Table1341012[Total]),"")</f>
        <v/>
      </c>
      <c r="M168" s="5" t="str">
        <f>IF(Table1341012[[#This Row],[Name]]&lt;&gt;"",Table1341012[[#This Row],[Name]],"")</f>
        <v/>
      </c>
      <c r="N168">
        <f>SUM(Table1341012[[#This Row],[Class]:[Column3]])-Table1341012[[#This Row],[Discard]]</f>
        <v>0</v>
      </c>
      <c r="O168" s="5">
        <f>RANK(Table1341012[[#This Row],[Total2]],Table1341012[Total2])</f>
        <v>1</v>
      </c>
    </row>
    <row r="169" spans="10:15">
      <c r="J169" s="3">
        <f>IF(COUNT(Table1341012[[#This Row],[Class]:[Column4]])&gt;1,MIN(Table1341012[[#This Row],[Class]:[Column2]]),0)</f>
        <v>0</v>
      </c>
      <c r="K169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69" s="2" t="str">
        <f>IF(Table1341012[[#This Row],[Total]]&lt;&gt;"",RANK(Table1341012[[#This Row],[Total]],Table1341012[Total]),"")</f>
        <v/>
      </c>
      <c r="M169" s="5" t="str">
        <f>IF(Table1341012[[#This Row],[Name]]&lt;&gt;"",Table1341012[[#This Row],[Name]],"")</f>
        <v/>
      </c>
      <c r="N169">
        <f>SUM(Table1341012[[#This Row],[Class]:[Column3]])-Table1341012[[#This Row],[Discard]]</f>
        <v>0</v>
      </c>
      <c r="O169" s="5">
        <f>RANK(Table1341012[[#This Row],[Total2]],Table1341012[Total2])</f>
        <v>1</v>
      </c>
    </row>
    <row r="170" spans="10:15">
      <c r="J170" s="3">
        <f>IF(COUNT(Table1341012[[#This Row],[Class]:[Column4]])&gt;1,MIN(Table1341012[[#This Row],[Class]:[Column2]]),0)</f>
        <v>0</v>
      </c>
      <c r="K170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70" s="2" t="str">
        <f>IF(Table1341012[[#This Row],[Total]]&lt;&gt;"",RANK(Table1341012[[#This Row],[Total]],Table1341012[Total]),"")</f>
        <v/>
      </c>
      <c r="M170" s="5" t="str">
        <f>IF(Table1341012[[#This Row],[Name]]&lt;&gt;"",Table1341012[[#This Row],[Name]],"")</f>
        <v/>
      </c>
      <c r="N170">
        <f>SUM(Table1341012[[#This Row],[Class]:[Column3]])-Table1341012[[#This Row],[Discard]]</f>
        <v>0</v>
      </c>
      <c r="O170" s="5">
        <f>RANK(Table1341012[[#This Row],[Total2]],Table1341012[Total2])</f>
        <v>1</v>
      </c>
    </row>
    <row r="171" spans="10:15">
      <c r="J171" s="3">
        <f>IF(COUNT(Table1341012[[#This Row],[Class]:[Column4]])&gt;1,MIN(Table1341012[[#This Row],[Class]:[Column2]]),0)</f>
        <v>0</v>
      </c>
      <c r="K171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71" s="2" t="str">
        <f>IF(Table1341012[[#This Row],[Total]]&lt;&gt;"",RANK(Table1341012[[#This Row],[Total]],Table1341012[Total]),"")</f>
        <v/>
      </c>
      <c r="M171" s="5" t="str">
        <f>IF(Table1341012[[#This Row],[Name]]&lt;&gt;"",Table1341012[[#This Row],[Name]],"")</f>
        <v/>
      </c>
      <c r="N171">
        <f>SUM(Table1341012[[#This Row],[Class]:[Column3]])-Table1341012[[#This Row],[Discard]]</f>
        <v>0</v>
      </c>
      <c r="O171" s="5">
        <f>RANK(Table1341012[[#This Row],[Total2]],Table1341012[Total2])</f>
        <v>1</v>
      </c>
    </row>
    <row r="172" spans="10:15">
      <c r="J172" s="3">
        <f>IF(COUNT(Table1341012[[#This Row],[Class]:[Column4]])&gt;1,MIN(Table1341012[[#This Row],[Class]:[Column2]]),0)</f>
        <v>0</v>
      </c>
      <c r="K172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72" s="2" t="str">
        <f>IF(Table1341012[[#This Row],[Total]]&lt;&gt;"",RANK(Table1341012[[#This Row],[Total]],Table1341012[Total]),"")</f>
        <v/>
      </c>
      <c r="M172" s="5" t="str">
        <f>IF(Table1341012[[#This Row],[Name]]&lt;&gt;"",Table1341012[[#This Row],[Name]],"")</f>
        <v/>
      </c>
      <c r="N172">
        <f>SUM(Table1341012[[#This Row],[Class]:[Column3]])-Table1341012[[#This Row],[Discard]]</f>
        <v>0</v>
      </c>
      <c r="O172" s="5">
        <f>RANK(Table1341012[[#This Row],[Total2]],Table1341012[Total2])</f>
        <v>1</v>
      </c>
    </row>
    <row r="173" spans="10:15">
      <c r="J173" s="3">
        <f>IF(COUNT(Table1341012[[#This Row],[Class]:[Column4]])&gt;1,MIN(Table1341012[[#This Row],[Class]:[Column2]]),0)</f>
        <v>0</v>
      </c>
      <c r="K173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73" s="2" t="str">
        <f>IF(Table1341012[[#This Row],[Total]]&lt;&gt;"",RANK(Table1341012[[#This Row],[Total]],Table1341012[Total]),"")</f>
        <v/>
      </c>
      <c r="M173" s="5" t="str">
        <f>IF(Table1341012[[#This Row],[Name]]&lt;&gt;"",Table1341012[[#This Row],[Name]],"")</f>
        <v/>
      </c>
      <c r="N173">
        <f>SUM(Table1341012[[#This Row],[Class]:[Column3]])-Table1341012[[#This Row],[Discard]]</f>
        <v>0</v>
      </c>
      <c r="O173" s="5">
        <f>RANK(Table1341012[[#This Row],[Total2]],Table1341012[Total2])</f>
        <v>1</v>
      </c>
    </row>
    <row r="174" spans="10:15">
      <c r="J174" s="3">
        <f>IF(COUNT(Table1341012[[#This Row],[Class]:[Column4]])&gt;1,MIN(Table1341012[[#This Row],[Class]:[Column2]]),0)</f>
        <v>0</v>
      </c>
      <c r="K174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74" s="2" t="str">
        <f>IF(Table1341012[[#This Row],[Total]]&lt;&gt;"",RANK(Table1341012[[#This Row],[Total]],Table1341012[Total]),"")</f>
        <v/>
      </c>
      <c r="M174" s="5" t="str">
        <f>IF(Table1341012[[#This Row],[Name]]&lt;&gt;"",Table1341012[[#This Row],[Name]],"")</f>
        <v/>
      </c>
      <c r="N174">
        <f>SUM(Table1341012[[#This Row],[Class]:[Column3]])-Table1341012[[#This Row],[Discard]]</f>
        <v>0</v>
      </c>
      <c r="O174" s="5">
        <f>RANK(Table1341012[[#This Row],[Total2]],Table1341012[Total2])</f>
        <v>1</v>
      </c>
    </row>
    <row r="175" spans="10:15">
      <c r="J175" s="3">
        <f>IF(COUNT(Table1341012[[#This Row],[Class]:[Column4]])&gt;1,MIN(Table1341012[[#This Row],[Class]:[Column2]]),0)</f>
        <v>0</v>
      </c>
      <c r="K175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75" s="2" t="str">
        <f>IF(Table1341012[[#This Row],[Total]]&lt;&gt;"",RANK(Table1341012[[#This Row],[Total]],Table1341012[Total]),"")</f>
        <v/>
      </c>
      <c r="M175" s="5" t="str">
        <f>IF(Table1341012[[#This Row],[Name]]&lt;&gt;"",Table1341012[[#This Row],[Name]],"")</f>
        <v/>
      </c>
      <c r="N175">
        <f>SUM(Table1341012[[#This Row],[Class]:[Column3]])-Table1341012[[#This Row],[Discard]]</f>
        <v>0</v>
      </c>
      <c r="O175" s="5">
        <f>RANK(Table1341012[[#This Row],[Total2]],Table1341012[Total2])</f>
        <v>1</v>
      </c>
    </row>
    <row r="176" spans="10:15">
      <c r="J176" s="3">
        <f>IF(COUNT(Table1341012[[#This Row],[Class]:[Column4]])&gt;1,MIN(Table1341012[[#This Row],[Class]:[Column2]]),0)</f>
        <v>0</v>
      </c>
      <c r="K176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76" s="2" t="str">
        <f>IF(Table1341012[[#This Row],[Total]]&lt;&gt;"",RANK(Table1341012[[#This Row],[Total]],Table1341012[Total]),"")</f>
        <v/>
      </c>
      <c r="M176" s="5" t="str">
        <f>IF(Table1341012[[#This Row],[Name]]&lt;&gt;"",Table1341012[[#This Row],[Name]],"")</f>
        <v/>
      </c>
      <c r="N176">
        <f>SUM(Table1341012[[#This Row],[Class]:[Column3]])-Table1341012[[#This Row],[Discard]]</f>
        <v>0</v>
      </c>
      <c r="O176" s="5">
        <f>RANK(Table1341012[[#This Row],[Total2]],Table1341012[Total2])</f>
        <v>1</v>
      </c>
    </row>
    <row r="177" spans="10:15">
      <c r="J177" s="3">
        <f>IF(COUNT(Table1341012[[#This Row],[Class]:[Column4]])&gt;1,MIN(Table1341012[[#This Row],[Class]:[Column2]]),0)</f>
        <v>0</v>
      </c>
      <c r="K177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77" s="2" t="str">
        <f>IF(Table1341012[[#This Row],[Total]]&lt;&gt;"",RANK(Table1341012[[#This Row],[Total]],Table1341012[Total]),"")</f>
        <v/>
      </c>
      <c r="M177" s="5" t="str">
        <f>IF(Table1341012[[#This Row],[Name]]&lt;&gt;"",Table1341012[[#This Row],[Name]],"")</f>
        <v/>
      </c>
      <c r="N177">
        <f>SUM(Table1341012[[#This Row],[Class]:[Column3]])-Table1341012[[#This Row],[Discard]]</f>
        <v>0</v>
      </c>
      <c r="O177" s="5">
        <f>RANK(Table1341012[[#This Row],[Total2]],Table1341012[Total2])</f>
        <v>1</v>
      </c>
    </row>
    <row r="178" spans="10:15">
      <c r="J178" s="3">
        <f>IF(COUNT(Table1341012[[#This Row],[Class]:[Column4]])&gt;1,MIN(Table1341012[[#This Row],[Class]:[Column2]]),0)</f>
        <v>0</v>
      </c>
      <c r="K178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78" s="2" t="str">
        <f>IF(Table1341012[[#This Row],[Total]]&lt;&gt;"",RANK(Table1341012[[#This Row],[Total]],Table1341012[Total]),"")</f>
        <v/>
      </c>
      <c r="M178" s="5" t="str">
        <f>IF(Table1341012[[#This Row],[Name]]&lt;&gt;"",Table1341012[[#This Row],[Name]],"")</f>
        <v/>
      </c>
      <c r="N178">
        <f>SUM(Table1341012[[#This Row],[Class]:[Column3]])-Table1341012[[#This Row],[Discard]]</f>
        <v>0</v>
      </c>
      <c r="O178" s="5">
        <f>RANK(Table1341012[[#This Row],[Total2]],Table1341012[Total2])</f>
        <v>1</v>
      </c>
    </row>
    <row r="179" spans="10:15">
      <c r="J179" s="3">
        <f>IF(COUNT(Table1341012[[#This Row],[Class]:[Column4]])&gt;1,MIN(Table1341012[[#This Row],[Class]:[Column2]]),0)</f>
        <v>0</v>
      </c>
      <c r="K179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79" s="2" t="str">
        <f>IF(Table1341012[[#This Row],[Total]]&lt;&gt;"",RANK(Table1341012[[#This Row],[Total]],Table1341012[Total]),"")</f>
        <v/>
      </c>
      <c r="M179" s="5" t="str">
        <f>IF(Table1341012[[#This Row],[Name]]&lt;&gt;"",Table1341012[[#This Row],[Name]],"")</f>
        <v/>
      </c>
      <c r="N179">
        <f>SUM(Table1341012[[#This Row],[Class]:[Column3]])-Table1341012[[#This Row],[Discard]]</f>
        <v>0</v>
      </c>
      <c r="O179" s="5">
        <f>RANK(Table1341012[[#This Row],[Total2]],Table1341012[Total2])</f>
        <v>1</v>
      </c>
    </row>
    <row r="180" spans="10:15">
      <c r="J180" s="3">
        <f>IF(COUNT(Table1341012[[#This Row],[Class]:[Column4]])&gt;1,MIN(Table1341012[[#This Row],[Class]:[Column2]]),0)</f>
        <v>0</v>
      </c>
      <c r="K180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80" s="2" t="str">
        <f>IF(Table1341012[[#This Row],[Total]]&lt;&gt;"",RANK(Table1341012[[#This Row],[Total]],Table1341012[Total]),"")</f>
        <v/>
      </c>
      <c r="M180" s="5" t="str">
        <f>IF(Table1341012[[#This Row],[Name]]&lt;&gt;"",Table1341012[[#This Row],[Name]],"")</f>
        <v/>
      </c>
      <c r="N180">
        <f>SUM(Table1341012[[#This Row],[Class]:[Column3]])-Table1341012[[#This Row],[Discard]]</f>
        <v>0</v>
      </c>
      <c r="O180" s="5">
        <f>RANK(Table1341012[[#This Row],[Total2]],Table1341012[Total2])</f>
        <v>1</v>
      </c>
    </row>
    <row r="181" spans="10:15">
      <c r="J181" s="3">
        <f>IF(COUNT(Table1341012[[#This Row],[Class]:[Column4]])&gt;1,MIN(Table1341012[[#This Row],[Class]:[Column2]]),0)</f>
        <v>0</v>
      </c>
      <c r="K181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81" s="2" t="str">
        <f>IF(Table1341012[[#This Row],[Total]]&lt;&gt;"",RANK(Table1341012[[#This Row],[Total]],Table1341012[Total]),"")</f>
        <v/>
      </c>
      <c r="M181" s="5" t="str">
        <f>IF(Table1341012[[#This Row],[Name]]&lt;&gt;"",Table1341012[[#This Row],[Name]],"")</f>
        <v/>
      </c>
      <c r="N181">
        <f>SUM(Table1341012[[#This Row],[Class]:[Column3]])-Table1341012[[#This Row],[Discard]]</f>
        <v>0</v>
      </c>
      <c r="O181" s="5">
        <f>RANK(Table1341012[[#This Row],[Total2]],Table1341012[Total2])</f>
        <v>1</v>
      </c>
    </row>
    <row r="182" spans="10:15">
      <c r="J182" s="3">
        <f>IF(COUNT(Table1341012[[#This Row],[Class]:[Column4]])&gt;1,MIN(Table1341012[[#This Row],[Class]:[Column2]]),0)</f>
        <v>0</v>
      </c>
      <c r="K182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82" s="2" t="str">
        <f>IF(Table1341012[[#This Row],[Total]]&lt;&gt;"",RANK(Table1341012[[#This Row],[Total]],Table1341012[Total]),"")</f>
        <v/>
      </c>
      <c r="M182" s="5" t="str">
        <f>IF(Table1341012[[#This Row],[Name]]&lt;&gt;"",Table1341012[[#This Row],[Name]],"")</f>
        <v/>
      </c>
      <c r="N182">
        <f>SUM(Table1341012[[#This Row],[Class]:[Column3]])-Table1341012[[#This Row],[Discard]]</f>
        <v>0</v>
      </c>
      <c r="O182" s="5">
        <f>RANK(Table1341012[[#This Row],[Total2]],Table1341012[Total2])</f>
        <v>1</v>
      </c>
    </row>
    <row r="183" spans="10:15">
      <c r="J183" s="3">
        <f>IF(COUNT(Table1341012[[#This Row],[Class]:[Column4]])&gt;1,MIN(Table1341012[[#This Row],[Class]:[Column2]]),0)</f>
        <v>0</v>
      </c>
      <c r="K183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83" s="2" t="str">
        <f>IF(Table1341012[[#This Row],[Total]]&lt;&gt;"",RANK(Table1341012[[#This Row],[Total]],Table1341012[Total]),"")</f>
        <v/>
      </c>
      <c r="M183" s="5" t="str">
        <f>IF(Table1341012[[#This Row],[Name]]&lt;&gt;"",Table1341012[[#This Row],[Name]],"")</f>
        <v/>
      </c>
      <c r="N183">
        <f>SUM(Table1341012[[#This Row],[Class]:[Column3]])-Table1341012[[#This Row],[Discard]]</f>
        <v>0</v>
      </c>
      <c r="O183" s="5">
        <f>RANK(Table1341012[[#This Row],[Total2]],Table1341012[Total2])</f>
        <v>1</v>
      </c>
    </row>
    <row r="184" spans="10:15">
      <c r="J184" s="3">
        <f>IF(COUNT(Table1341012[[#This Row],[Class]:[Column4]])&gt;1,MIN(Table1341012[[#This Row],[Class]:[Column2]]),0)</f>
        <v>0</v>
      </c>
      <c r="K184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84" s="2" t="str">
        <f>IF(Table1341012[[#This Row],[Total]]&lt;&gt;"",RANK(Table1341012[[#This Row],[Total]],Table1341012[Total]),"")</f>
        <v/>
      </c>
      <c r="M184" s="5" t="str">
        <f>IF(Table1341012[[#This Row],[Name]]&lt;&gt;"",Table1341012[[#This Row],[Name]],"")</f>
        <v/>
      </c>
      <c r="N184">
        <f>SUM(Table1341012[[#This Row],[Class]:[Column3]])-Table1341012[[#This Row],[Discard]]</f>
        <v>0</v>
      </c>
      <c r="O184" s="5">
        <f>RANK(Table1341012[[#This Row],[Total2]],Table1341012[Total2])</f>
        <v>1</v>
      </c>
    </row>
    <row r="185" spans="10:15">
      <c r="J185" s="3">
        <f>IF(COUNT(Table1341012[[#This Row],[Class]:[Column4]])&gt;1,MIN(Table1341012[[#This Row],[Class]:[Column2]]),0)</f>
        <v>0</v>
      </c>
      <c r="K185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85" s="2" t="str">
        <f>IF(Table1341012[[#This Row],[Total]]&lt;&gt;"",RANK(Table1341012[[#This Row],[Total]],Table1341012[Total]),"")</f>
        <v/>
      </c>
      <c r="M185" s="5" t="str">
        <f>IF(Table1341012[[#This Row],[Name]]&lt;&gt;"",Table1341012[[#This Row],[Name]],"")</f>
        <v/>
      </c>
      <c r="N185">
        <f>SUM(Table1341012[[#This Row],[Class]:[Column3]])-Table1341012[[#This Row],[Discard]]</f>
        <v>0</v>
      </c>
      <c r="O185" s="5">
        <f>RANK(Table1341012[[#This Row],[Total2]],Table1341012[Total2])</f>
        <v>1</v>
      </c>
    </row>
    <row r="186" spans="10:15">
      <c r="J186" s="3">
        <f>IF(COUNT(Table1341012[[#This Row],[Class]:[Column4]])&gt;1,MIN(Table1341012[[#This Row],[Class]:[Column2]]),0)</f>
        <v>0</v>
      </c>
      <c r="K186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86" s="2" t="str">
        <f>IF(Table1341012[[#This Row],[Total]]&lt;&gt;"",RANK(Table1341012[[#This Row],[Total]],Table1341012[Total]),"")</f>
        <v/>
      </c>
      <c r="M186" s="5" t="str">
        <f>IF(Table1341012[[#This Row],[Name]]&lt;&gt;"",Table1341012[[#This Row],[Name]],"")</f>
        <v/>
      </c>
      <c r="N186">
        <f>SUM(Table1341012[[#This Row],[Class]:[Column3]])-Table1341012[[#This Row],[Discard]]</f>
        <v>0</v>
      </c>
      <c r="O186" s="5">
        <f>RANK(Table1341012[[#This Row],[Total2]],Table1341012[Total2])</f>
        <v>1</v>
      </c>
    </row>
    <row r="187" spans="10:15">
      <c r="J187" s="3">
        <f>IF(COUNT(Table1341012[[#This Row],[Class]:[Column4]])&gt;1,MIN(Table1341012[[#This Row],[Class]:[Column2]]),0)</f>
        <v>0</v>
      </c>
      <c r="K187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87" s="2" t="str">
        <f>IF(Table1341012[[#This Row],[Total]]&lt;&gt;"",RANK(Table1341012[[#This Row],[Total]],Table1341012[Total]),"")</f>
        <v/>
      </c>
      <c r="M187" s="5" t="str">
        <f>IF(Table1341012[[#This Row],[Name]]&lt;&gt;"",Table1341012[[#This Row],[Name]],"")</f>
        <v/>
      </c>
      <c r="N187">
        <f>SUM(Table1341012[[#This Row],[Class]:[Column3]])-Table1341012[[#This Row],[Discard]]</f>
        <v>0</v>
      </c>
      <c r="O187" s="5">
        <f>RANK(Table1341012[[#This Row],[Total2]],Table1341012[Total2])</f>
        <v>1</v>
      </c>
    </row>
    <row r="188" spans="10:15">
      <c r="J188" s="3">
        <f>IF(COUNT(Table1341012[[#This Row],[Class]:[Column4]])&gt;1,MIN(Table1341012[[#This Row],[Class]:[Column2]]),0)</f>
        <v>0</v>
      </c>
      <c r="K188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88" s="2" t="str">
        <f>IF(Table1341012[[#This Row],[Total]]&lt;&gt;"",RANK(Table1341012[[#This Row],[Total]],Table1341012[Total]),"")</f>
        <v/>
      </c>
      <c r="M188" s="5" t="str">
        <f>IF(Table1341012[[#This Row],[Name]]&lt;&gt;"",Table1341012[[#This Row],[Name]],"")</f>
        <v/>
      </c>
      <c r="N188">
        <f>SUM(Table1341012[[#This Row],[Class]:[Column3]])-Table1341012[[#This Row],[Discard]]</f>
        <v>0</v>
      </c>
      <c r="O188" s="5">
        <f>RANK(Table1341012[[#This Row],[Total2]],Table1341012[Total2])</f>
        <v>1</v>
      </c>
    </row>
    <row r="189" spans="10:15">
      <c r="J189" s="3">
        <f>IF(COUNT(Table1341012[[#This Row],[Class]:[Column4]])&gt;1,MIN(Table1341012[[#This Row],[Class]:[Column2]]),0)</f>
        <v>0</v>
      </c>
      <c r="K189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89" s="2" t="str">
        <f>IF(Table1341012[[#This Row],[Total]]&lt;&gt;"",RANK(Table1341012[[#This Row],[Total]],Table1341012[Total]),"")</f>
        <v/>
      </c>
      <c r="M189" s="5" t="str">
        <f>IF(Table1341012[[#This Row],[Name]]&lt;&gt;"",Table1341012[[#This Row],[Name]],"")</f>
        <v/>
      </c>
      <c r="N189">
        <f>SUM(Table1341012[[#This Row],[Class]:[Column3]])-Table1341012[[#This Row],[Discard]]</f>
        <v>0</v>
      </c>
      <c r="O189" s="5">
        <f>RANK(Table1341012[[#This Row],[Total2]],Table1341012[Total2])</f>
        <v>1</v>
      </c>
    </row>
    <row r="190" spans="10:15">
      <c r="J190" s="3">
        <f>IF(COUNT(Table1341012[[#This Row],[Class]:[Column4]])&gt;1,MIN(Table1341012[[#This Row],[Class]:[Column2]]),0)</f>
        <v>0</v>
      </c>
      <c r="K190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90" s="2" t="str">
        <f>IF(Table1341012[[#This Row],[Total]]&lt;&gt;"",RANK(Table1341012[[#This Row],[Total]],Table1341012[Total]),"")</f>
        <v/>
      </c>
      <c r="M190" s="5" t="str">
        <f>IF(Table1341012[[#This Row],[Name]]&lt;&gt;"",Table1341012[[#This Row],[Name]],"")</f>
        <v/>
      </c>
      <c r="N190">
        <f>SUM(Table1341012[[#This Row],[Class]:[Column3]])-Table1341012[[#This Row],[Discard]]</f>
        <v>0</v>
      </c>
      <c r="O190" s="5">
        <f>RANK(Table1341012[[#This Row],[Total2]],Table1341012[Total2])</f>
        <v>1</v>
      </c>
    </row>
    <row r="191" spans="10:15">
      <c r="J191" s="3">
        <f>IF(COUNT(Table1341012[[#This Row],[Class]:[Column4]])&gt;1,MIN(Table1341012[[#This Row],[Class]:[Column2]]),0)</f>
        <v>0</v>
      </c>
      <c r="K191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91" s="2" t="str">
        <f>IF(Table1341012[[#This Row],[Total]]&lt;&gt;"",RANK(Table1341012[[#This Row],[Total]],Table1341012[Total]),"")</f>
        <v/>
      </c>
      <c r="M191" s="5" t="str">
        <f>IF(Table1341012[[#This Row],[Name]]&lt;&gt;"",Table1341012[[#This Row],[Name]],"")</f>
        <v/>
      </c>
      <c r="N191">
        <f>SUM(Table1341012[[#This Row],[Class]:[Column3]])-Table1341012[[#This Row],[Discard]]</f>
        <v>0</v>
      </c>
      <c r="O191" s="5">
        <f>RANK(Table1341012[[#This Row],[Total2]],Table1341012[Total2])</f>
        <v>1</v>
      </c>
    </row>
    <row r="192" spans="10:15">
      <c r="J192" s="3">
        <f>IF(COUNT(Table1341012[[#This Row],[Class]:[Column4]])&gt;1,MIN(Table1341012[[#This Row],[Class]:[Column2]]),0)</f>
        <v>0</v>
      </c>
      <c r="K192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92" s="2" t="str">
        <f>IF(Table1341012[[#This Row],[Total]]&lt;&gt;"",RANK(Table1341012[[#This Row],[Total]],Table1341012[Total]),"")</f>
        <v/>
      </c>
      <c r="M192" s="5" t="str">
        <f>IF(Table1341012[[#This Row],[Name]]&lt;&gt;"",Table1341012[[#This Row],[Name]],"")</f>
        <v/>
      </c>
      <c r="N192">
        <f>SUM(Table1341012[[#This Row],[Class]:[Column3]])-Table1341012[[#This Row],[Discard]]</f>
        <v>0</v>
      </c>
      <c r="O192" s="5">
        <f>RANK(Table1341012[[#This Row],[Total2]],Table1341012[Total2])</f>
        <v>1</v>
      </c>
    </row>
    <row r="193" spans="10:15">
      <c r="J193" s="3">
        <f>IF(COUNT(Table1341012[[#This Row],[Class]:[Column4]])&gt;1,MIN(Table1341012[[#This Row],[Class]:[Column2]]),0)</f>
        <v>0</v>
      </c>
      <c r="K193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93" s="2" t="str">
        <f>IF(Table1341012[[#This Row],[Total]]&lt;&gt;"",RANK(Table1341012[[#This Row],[Total]],Table1341012[Total]),"")</f>
        <v/>
      </c>
      <c r="M193" s="5" t="str">
        <f>IF(Table1341012[[#This Row],[Name]]&lt;&gt;"",Table1341012[[#This Row],[Name]],"")</f>
        <v/>
      </c>
      <c r="N193">
        <f>SUM(Table1341012[[#This Row],[Class]:[Column3]])-Table1341012[[#This Row],[Discard]]</f>
        <v>0</v>
      </c>
      <c r="O193" s="5">
        <f>RANK(Table1341012[[#This Row],[Total2]],Table1341012[Total2])</f>
        <v>1</v>
      </c>
    </row>
    <row r="194" spans="10:15">
      <c r="J194" s="3">
        <f>IF(COUNT(Table1341012[[#This Row],[Class]:[Column4]])&gt;1,MIN(Table1341012[[#This Row],[Class]:[Column2]]),0)</f>
        <v>0</v>
      </c>
      <c r="K194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94" s="2" t="str">
        <f>IF(Table1341012[[#This Row],[Total]]&lt;&gt;"",RANK(Table1341012[[#This Row],[Total]],Table1341012[Total]),"")</f>
        <v/>
      </c>
      <c r="M194" s="5" t="str">
        <f>IF(Table1341012[[#This Row],[Name]]&lt;&gt;"",Table1341012[[#This Row],[Name]],"")</f>
        <v/>
      </c>
      <c r="N194">
        <f>SUM(Table1341012[[#This Row],[Class]:[Column3]])-Table1341012[[#This Row],[Discard]]</f>
        <v>0</v>
      </c>
      <c r="O194" s="5">
        <f>RANK(Table1341012[[#This Row],[Total2]],Table1341012[Total2])</f>
        <v>1</v>
      </c>
    </row>
    <row r="195" spans="10:15">
      <c r="J195" s="3">
        <f>IF(COUNT(Table1341012[[#This Row],[Class]:[Column4]])&gt;1,MIN(Table1341012[[#This Row],[Class]:[Column2]]),0)</f>
        <v>0</v>
      </c>
      <c r="K195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95" s="2" t="str">
        <f>IF(Table1341012[[#This Row],[Total]]&lt;&gt;"",RANK(Table1341012[[#This Row],[Total]],Table1341012[Total]),"")</f>
        <v/>
      </c>
      <c r="M195" s="5" t="str">
        <f>IF(Table1341012[[#This Row],[Name]]&lt;&gt;"",Table1341012[[#This Row],[Name]],"")</f>
        <v/>
      </c>
      <c r="N195">
        <f>SUM(Table1341012[[#This Row],[Class]:[Column3]])-Table1341012[[#This Row],[Discard]]</f>
        <v>0</v>
      </c>
      <c r="O195" s="5">
        <f>RANK(Table1341012[[#This Row],[Total2]],Table1341012[Total2])</f>
        <v>1</v>
      </c>
    </row>
    <row r="196" spans="10:15">
      <c r="J196" s="3">
        <f>IF(COUNT(Table1341012[[#This Row],[Class]:[Column4]])&gt;1,MIN(Table1341012[[#This Row],[Class]:[Column2]]),0)</f>
        <v>0</v>
      </c>
      <c r="K196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96" s="2" t="str">
        <f>IF(Table1341012[[#This Row],[Total]]&lt;&gt;"",RANK(Table1341012[[#This Row],[Total]],Table1341012[Total]),"")</f>
        <v/>
      </c>
      <c r="M196" s="5" t="str">
        <f>IF(Table1341012[[#This Row],[Name]]&lt;&gt;"",Table1341012[[#This Row],[Name]],"")</f>
        <v/>
      </c>
      <c r="N196">
        <f>SUM(Table1341012[[#This Row],[Class]:[Column3]])-Table1341012[[#This Row],[Discard]]</f>
        <v>0</v>
      </c>
      <c r="O196" s="5">
        <f>RANK(Table1341012[[#This Row],[Total2]],Table1341012[Total2])</f>
        <v>1</v>
      </c>
    </row>
    <row r="197" spans="10:15">
      <c r="J197" s="3">
        <f>IF(COUNT(Table1341012[[#This Row],[Class]:[Column4]])&gt;1,MIN(Table1341012[[#This Row],[Class]:[Column2]]),0)</f>
        <v>0</v>
      </c>
      <c r="K197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97" s="2" t="str">
        <f>IF(Table1341012[[#This Row],[Total]]&lt;&gt;"",RANK(Table1341012[[#This Row],[Total]],Table1341012[Total]),"")</f>
        <v/>
      </c>
      <c r="M197" s="5" t="str">
        <f>IF(Table1341012[[#This Row],[Name]]&lt;&gt;"",Table1341012[[#This Row],[Name]],"")</f>
        <v/>
      </c>
      <c r="N197">
        <f>SUM(Table1341012[[#This Row],[Class]:[Column3]])-Table1341012[[#This Row],[Discard]]</f>
        <v>0</v>
      </c>
      <c r="O197" s="5">
        <f>RANK(Table1341012[[#This Row],[Total2]],Table1341012[Total2])</f>
        <v>1</v>
      </c>
    </row>
    <row r="198" spans="10:15">
      <c r="J198" s="3">
        <f>IF(COUNT(Table1341012[[#This Row],[Class]:[Column4]])&gt;1,MIN(Table1341012[[#This Row],[Class]:[Column2]]),0)</f>
        <v>0</v>
      </c>
      <c r="K198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98" s="2" t="str">
        <f>IF(Table1341012[[#This Row],[Total]]&lt;&gt;"",RANK(Table1341012[[#This Row],[Total]],Table1341012[Total]),"")</f>
        <v/>
      </c>
      <c r="M198" s="5" t="str">
        <f>IF(Table1341012[[#This Row],[Name]]&lt;&gt;"",Table1341012[[#This Row],[Name]],"")</f>
        <v/>
      </c>
      <c r="N198">
        <f>SUM(Table1341012[[#This Row],[Class]:[Column3]])-Table1341012[[#This Row],[Discard]]</f>
        <v>0</v>
      </c>
      <c r="O198" s="5">
        <f>RANK(Table1341012[[#This Row],[Total2]],Table1341012[Total2])</f>
        <v>1</v>
      </c>
    </row>
    <row r="199" spans="10:15">
      <c r="J199" s="3">
        <f>IF(COUNT(Table1341012[[#This Row],[Class]:[Column4]])&gt;1,MIN(Table1341012[[#This Row],[Class]:[Column2]]),0)</f>
        <v>0</v>
      </c>
      <c r="K199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199" s="2" t="str">
        <f>IF(Table1341012[[#This Row],[Total]]&lt;&gt;"",RANK(Table1341012[[#This Row],[Total]],Table1341012[Total]),"")</f>
        <v/>
      </c>
      <c r="M199" s="5" t="str">
        <f>IF(Table1341012[[#This Row],[Name]]&lt;&gt;"",Table1341012[[#This Row],[Name]],"")</f>
        <v/>
      </c>
      <c r="N199">
        <f>SUM(Table1341012[[#This Row],[Class]:[Column3]])-Table1341012[[#This Row],[Discard]]</f>
        <v>0</v>
      </c>
      <c r="O199" s="5">
        <f>RANK(Table1341012[[#This Row],[Total2]],Table1341012[Total2])</f>
        <v>1</v>
      </c>
    </row>
    <row r="200" spans="10:15">
      <c r="J200" s="3">
        <f>IF(COUNT(Table1341012[[#This Row],[Class]:[Column4]])&gt;1,MIN(Table1341012[[#This Row],[Class]:[Column2]]),0)</f>
        <v>0</v>
      </c>
      <c r="K200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200" s="2" t="str">
        <f>IF(Table1341012[[#This Row],[Total]]&lt;&gt;"",RANK(Table1341012[[#This Row],[Total]],Table1341012[Total]),"")</f>
        <v/>
      </c>
      <c r="M200" s="5" t="str">
        <f>IF(Table1341012[[#This Row],[Name]]&lt;&gt;"",Table1341012[[#This Row],[Name]],"")</f>
        <v/>
      </c>
      <c r="N200">
        <f>SUM(Table1341012[[#This Row],[Class]:[Column3]])-Table1341012[[#This Row],[Discard]]</f>
        <v>0</v>
      </c>
      <c r="O200" s="5">
        <f>RANK(Table1341012[[#This Row],[Total2]],Table1341012[Total2])</f>
        <v>1</v>
      </c>
    </row>
    <row r="201" spans="10:15">
      <c r="J201" s="3">
        <f>IF(COUNT(Table1341012[[#This Row],[Class]:[Column4]])&gt;1,MIN(Table1341012[[#This Row],[Class]:[Column2]]),0)</f>
        <v>0</v>
      </c>
      <c r="K201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201" s="2" t="str">
        <f>IF(Table1341012[[#This Row],[Total]]&lt;&gt;"",RANK(Table1341012[[#This Row],[Total]],Table1341012[Total]),"")</f>
        <v/>
      </c>
      <c r="M201" s="5" t="str">
        <f>IF(Table1341012[[#This Row],[Name]]&lt;&gt;"",Table1341012[[#This Row],[Name]],"")</f>
        <v/>
      </c>
      <c r="N201">
        <f>SUM(Table1341012[[#This Row],[Class]:[Column3]])-Table1341012[[#This Row],[Discard]]</f>
        <v>0</v>
      </c>
      <c r="O201" s="5">
        <f>RANK(Table1341012[[#This Row],[Total2]],Table1341012[Total2])</f>
        <v>1</v>
      </c>
    </row>
    <row r="202" spans="10:15">
      <c r="J202" s="3">
        <f>IF(COUNT(Table1341012[[#This Row],[Class]:[Column4]])&gt;1,MIN(Table1341012[[#This Row],[Class]:[Column2]]),0)</f>
        <v>0</v>
      </c>
      <c r="K202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202" s="2" t="str">
        <f>IF(Table1341012[[#This Row],[Total]]&lt;&gt;"",RANK(Table1341012[[#This Row],[Total]],Table1341012[Total]),"")</f>
        <v/>
      </c>
      <c r="M202" s="5" t="str">
        <f>IF(Table1341012[[#This Row],[Name]]&lt;&gt;"",Table1341012[[#This Row],[Name]],"")</f>
        <v/>
      </c>
      <c r="N202">
        <f>SUM(Table1341012[[#This Row],[Class]:[Column3]])-Table1341012[[#This Row],[Discard]]</f>
        <v>0</v>
      </c>
      <c r="O202" s="5">
        <f>RANK(Table1341012[[#This Row],[Total2]],Table1341012[Total2])</f>
        <v>1</v>
      </c>
    </row>
    <row r="203" spans="10:15">
      <c r="J203" s="3">
        <f>IF(COUNT(Table1341012[[#This Row],[Class]:[Column4]])&gt;1,MIN(Table1341012[[#This Row],[Class]:[Column2]]),0)</f>
        <v>0</v>
      </c>
      <c r="K203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203" s="2" t="str">
        <f>IF(Table1341012[[#This Row],[Total]]&lt;&gt;"",RANK(Table1341012[[#This Row],[Total]],Table1341012[Total]),"")</f>
        <v/>
      </c>
      <c r="M203" s="5" t="str">
        <f>IF(Table1341012[[#This Row],[Name]]&lt;&gt;"",Table1341012[[#This Row],[Name]],"")</f>
        <v/>
      </c>
      <c r="N203">
        <f>SUM(Table1341012[[#This Row],[Class]:[Column3]])-Table1341012[[#This Row],[Discard]]</f>
        <v>0</v>
      </c>
      <c r="O203" s="5">
        <f>RANK(Table1341012[[#This Row],[Total2]],Table1341012[Total2])</f>
        <v>1</v>
      </c>
    </row>
    <row r="204" spans="10:15">
      <c r="J204" s="3">
        <f>IF(COUNT(Table1341012[[#This Row],[Class]:[Column4]])&gt;1,MIN(Table1341012[[#This Row],[Class]:[Column2]]),0)</f>
        <v>0</v>
      </c>
      <c r="K204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204" s="2" t="str">
        <f>IF(Table1341012[[#This Row],[Total]]&lt;&gt;"",RANK(Table1341012[[#This Row],[Total]],Table1341012[Total]),"")</f>
        <v/>
      </c>
      <c r="M204" s="5" t="str">
        <f>IF(Table1341012[[#This Row],[Name]]&lt;&gt;"",Table1341012[[#This Row],[Name]],"")</f>
        <v/>
      </c>
      <c r="N204">
        <f>SUM(Table1341012[[#This Row],[Class]:[Column3]])-Table1341012[[#This Row],[Discard]]</f>
        <v>0</v>
      </c>
      <c r="O204" s="5">
        <f>RANK(Table1341012[[#This Row],[Total2]],Table1341012[Total2])</f>
        <v>1</v>
      </c>
    </row>
    <row r="205" spans="10:15">
      <c r="J205" s="3">
        <f>IF(COUNT(Table1341012[[#This Row],[Class]:[Column4]])&gt;1,MIN(Table1341012[[#This Row],[Class]:[Column2]]),0)</f>
        <v>0</v>
      </c>
      <c r="K205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205" s="2" t="str">
        <f>IF(Table1341012[[#This Row],[Total]]&lt;&gt;"",RANK(Table1341012[[#This Row],[Total]],Table1341012[Total]),"")</f>
        <v/>
      </c>
      <c r="M205" s="5" t="str">
        <f>IF(Table1341012[[#This Row],[Name]]&lt;&gt;"",Table1341012[[#This Row],[Name]],"")</f>
        <v/>
      </c>
      <c r="N205">
        <f>SUM(Table1341012[[#This Row],[Class]:[Column3]])-Table1341012[[#This Row],[Discard]]</f>
        <v>0</v>
      </c>
      <c r="O205" s="5">
        <f>RANK(Table1341012[[#This Row],[Total2]],Table1341012[Total2])</f>
        <v>1</v>
      </c>
    </row>
    <row r="206" spans="10:15">
      <c r="J206" s="3">
        <f>IF(COUNT(Table1341012[[#This Row],[Class]:[Column4]])&gt;1,MIN(Table1341012[[#This Row],[Class]:[Column2]]),0)</f>
        <v>0</v>
      </c>
      <c r="K206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206" s="2" t="str">
        <f>IF(Table1341012[[#This Row],[Total]]&lt;&gt;"",RANK(Table1341012[[#This Row],[Total]],Table1341012[Total]),"")</f>
        <v/>
      </c>
      <c r="M206" s="5" t="str">
        <f>IF(Table1341012[[#This Row],[Name]]&lt;&gt;"",Table1341012[[#This Row],[Name]],"")</f>
        <v/>
      </c>
      <c r="N206">
        <f>SUM(Table1341012[[#This Row],[Class]:[Column3]])-Table1341012[[#This Row],[Discard]]</f>
        <v>0</v>
      </c>
      <c r="O206" s="5">
        <f>RANK(Table1341012[[#This Row],[Total2]],Table1341012[Total2])</f>
        <v>1</v>
      </c>
    </row>
    <row r="207" spans="10:15">
      <c r="J207" s="3">
        <f>IF(COUNT(Table1341012[[#This Row],[Class]:[Column4]])&gt;1,MIN(Table1341012[[#This Row],[Class]:[Column2]]),0)</f>
        <v>0</v>
      </c>
      <c r="K207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207" s="2" t="str">
        <f>IF(Table1341012[[#This Row],[Total]]&lt;&gt;"",RANK(Table1341012[[#This Row],[Total]],Table1341012[Total]),"")</f>
        <v/>
      </c>
      <c r="M207" s="5" t="str">
        <f>IF(Table1341012[[#This Row],[Name]]&lt;&gt;"",Table1341012[[#This Row],[Name]],"")</f>
        <v/>
      </c>
      <c r="N207">
        <f>SUM(Table1341012[[#This Row],[Class]:[Column3]])-Table1341012[[#This Row],[Discard]]</f>
        <v>0</v>
      </c>
      <c r="O207" s="5">
        <f>RANK(Table1341012[[#This Row],[Total2]],Table1341012[Total2])</f>
        <v>1</v>
      </c>
    </row>
    <row r="208" spans="10:15">
      <c r="J208" s="3">
        <f>IF(COUNT(Table1341012[[#This Row],[Class]:[Column4]])&gt;1,MIN(Table1341012[[#This Row],[Class]:[Column2]]),0)</f>
        <v>0</v>
      </c>
      <c r="K208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208" s="2" t="str">
        <f>IF(Table1341012[[#This Row],[Total]]&lt;&gt;"",RANK(Table1341012[[#This Row],[Total]],Table1341012[Total]),"")</f>
        <v/>
      </c>
      <c r="M208" s="5" t="str">
        <f>IF(Table1341012[[#This Row],[Name]]&lt;&gt;"",Table1341012[[#This Row],[Name]],"")</f>
        <v/>
      </c>
      <c r="N208">
        <f>SUM(Table1341012[[#This Row],[Class]:[Column3]])-Table1341012[[#This Row],[Discard]]</f>
        <v>0</v>
      </c>
      <c r="O208" s="5">
        <f>RANK(Table1341012[[#This Row],[Total2]],Table1341012[Total2])</f>
        <v>1</v>
      </c>
    </row>
    <row r="209" spans="10:15">
      <c r="J209" s="3">
        <f>IF(COUNT(Table1341012[[#This Row],[Class]:[Column4]])&gt;1,MIN(Table1341012[[#This Row],[Class]:[Column2]]),0)</f>
        <v>0</v>
      </c>
      <c r="K209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209" s="2" t="str">
        <f>IF(Table1341012[[#This Row],[Total]]&lt;&gt;"",RANK(Table1341012[[#This Row],[Total]],Table1341012[Total]),"")</f>
        <v/>
      </c>
      <c r="M209" s="5" t="str">
        <f>IF(Table1341012[[#This Row],[Name]]&lt;&gt;"",Table1341012[[#This Row],[Name]],"")</f>
        <v/>
      </c>
      <c r="N209">
        <f>SUM(Table1341012[[#This Row],[Class]:[Column3]])-Table1341012[[#This Row],[Discard]]</f>
        <v>0</v>
      </c>
      <c r="O209" s="5">
        <f>RANK(Table1341012[[#This Row],[Total2]],Table1341012[Total2])</f>
        <v>1</v>
      </c>
    </row>
    <row r="210" spans="10:15">
      <c r="J210" s="3">
        <f>IF(COUNT(Table1341012[[#This Row],[Class]:[Column4]])&gt;1,MIN(Table1341012[[#This Row],[Class]:[Column2]]),0)</f>
        <v>0</v>
      </c>
      <c r="K210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210" s="2" t="str">
        <f>IF(Table1341012[[#This Row],[Total]]&lt;&gt;"",RANK(Table1341012[[#This Row],[Total]],Table1341012[Total]),"")</f>
        <v/>
      </c>
      <c r="M210" s="5" t="str">
        <f>IF(Table1341012[[#This Row],[Name]]&lt;&gt;"",Table1341012[[#This Row],[Name]],"")</f>
        <v/>
      </c>
      <c r="N210">
        <f>SUM(Table1341012[[#This Row],[Class]:[Column3]])-Table1341012[[#This Row],[Discard]]</f>
        <v>0</v>
      </c>
      <c r="O210" s="5">
        <f>RANK(Table1341012[[#This Row],[Total2]],Table1341012[Total2])</f>
        <v>1</v>
      </c>
    </row>
    <row r="211" spans="10:15">
      <c r="J211" s="3">
        <f>IF(COUNT(Table1341012[[#This Row],[Class]:[Column4]])&gt;1,MIN(Table1341012[[#This Row],[Class]:[Column2]]),0)</f>
        <v>0</v>
      </c>
      <c r="K211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211" s="2" t="str">
        <f>IF(Table1341012[[#This Row],[Total]]&lt;&gt;"",RANK(Table1341012[[#This Row],[Total]],Table1341012[Total]),"")</f>
        <v/>
      </c>
      <c r="M211" s="5" t="str">
        <f>IF(Table1341012[[#This Row],[Name]]&lt;&gt;"",Table1341012[[#This Row],[Name]],"")</f>
        <v/>
      </c>
      <c r="N211">
        <f>SUM(Table1341012[[#This Row],[Class]:[Column3]])-Table1341012[[#This Row],[Discard]]</f>
        <v>0</v>
      </c>
      <c r="O211" s="5">
        <f>RANK(Table1341012[[#This Row],[Total2]],Table1341012[Total2])</f>
        <v>1</v>
      </c>
    </row>
    <row r="212" spans="10:15">
      <c r="J212" s="3">
        <f>IF(COUNT(Table1341012[[#This Row],[Class]:[Column4]])&gt;1,MIN(Table1341012[[#This Row],[Class]:[Column2]]),0)</f>
        <v>0</v>
      </c>
      <c r="K212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212" s="2" t="str">
        <f>IF(Table1341012[[#This Row],[Total]]&lt;&gt;"",RANK(Table1341012[[#This Row],[Total]],Table1341012[Total]),"")</f>
        <v/>
      </c>
      <c r="M212" s="5" t="str">
        <f>IF(Table1341012[[#This Row],[Name]]&lt;&gt;"",Table1341012[[#This Row],[Name]],"")</f>
        <v/>
      </c>
      <c r="N212">
        <f>SUM(Table1341012[[#This Row],[Class]:[Column3]])-Table1341012[[#This Row],[Discard]]</f>
        <v>0</v>
      </c>
      <c r="O212" s="5">
        <f>RANK(Table1341012[[#This Row],[Total2]],Table1341012[Total2])</f>
        <v>1</v>
      </c>
    </row>
    <row r="213" spans="10:15">
      <c r="J213" s="3">
        <f>IF(COUNT(Table1341012[[#This Row],[Class]:[Column4]])&gt;1,MIN(Table1341012[[#This Row],[Class]:[Column2]]),0)</f>
        <v>0</v>
      </c>
      <c r="K213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213" s="2" t="str">
        <f>IF(Table1341012[[#This Row],[Total]]&lt;&gt;"",RANK(Table1341012[[#This Row],[Total]],Table1341012[Total]),"")</f>
        <v/>
      </c>
      <c r="M213" s="5" t="str">
        <f>IF(Table1341012[[#This Row],[Name]]&lt;&gt;"",Table1341012[[#This Row],[Name]],"")</f>
        <v/>
      </c>
      <c r="N213">
        <f>SUM(Table1341012[[#This Row],[Class]:[Column3]])-Table1341012[[#This Row],[Discard]]</f>
        <v>0</v>
      </c>
      <c r="O213" s="5">
        <f>RANK(Table1341012[[#This Row],[Total2]],Table1341012[Total2])</f>
        <v>1</v>
      </c>
    </row>
    <row r="214" spans="10:15">
      <c r="J214" s="3">
        <f>IF(COUNT(Table1341012[[#This Row],[Class]:[Column4]])&gt;1,MIN(Table1341012[[#This Row],[Class]:[Column2]]),0)</f>
        <v>0</v>
      </c>
      <c r="K214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214" s="2" t="str">
        <f>IF(Table1341012[[#This Row],[Total]]&lt;&gt;"",RANK(Table1341012[[#This Row],[Total]],Table1341012[Total]),"")</f>
        <v/>
      </c>
      <c r="M214" s="5" t="str">
        <f>IF(Table1341012[[#This Row],[Name]]&lt;&gt;"",Table1341012[[#This Row],[Name]],"")</f>
        <v/>
      </c>
      <c r="N214">
        <f>SUM(Table1341012[[#This Row],[Class]:[Column3]])-Table1341012[[#This Row],[Discard]]</f>
        <v>0</v>
      </c>
      <c r="O214" s="5">
        <f>RANK(Table1341012[[#This Row],[Total2]],Table1341012[Total2])</f>
        <v>1</v>
      </c>
    </row>
    <row r="215" spans="10:15">
      <c r="J215" s="3">
        <f>IF(COUNT(Table1341012[[#This Row],[Class]:[Column4]])&gt;1,MIN(Table1341012[[#This Row],[Class]:[Column2]]),0)</f>
        <v>0</v>
      </c>
      <c r="K215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215" s="2" t="str">
        <f>IF(Table1341012[[#This Row],[Total]]&lt;&gt;"",RANK(Table1341012[[#This Row],[Total]],Table1341012[Total]),"")</f>
        <v/>
      </c>
      <c r="M215" s="5" t="str">
        <f>IF(Table1341012[[#This Row],[Name]]&lt;&gt;"",Table1341012[[#This Row],[Name]],"")</f>
        <v/>
      </c>
      <c r="N215">
        <f>SUM(Table1341012[[#This Row],[Class]:[Column3]])-Table1341012[[#This Row],[Discard]]</f>
        <v>0</v>
      </c>
      <c r="O215" s="5">
        <f>RANK(Table1341012[[#This Row],[Total2]],Table1341012[Total2])</f>
        <v>1</v>
      </c>
    </row>
    <row r="216" spans="10:15">
      <c r="J216" s="3">
        <f>IF(COUNT(Table1341012[[#This Row],[Class]:[Column4]])&gt;1,MIN(Table1341012[[#This Row],[Class]:[Column2]]),0)</f>
        <v>0</v>
      </c>
      <c r="K216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216" s="2" t="str">
        <f>IF(Table1341012[[#This Row],[Total]]&lt;&gt;"",RANK(Table1341012[[#This Row],[Total]],Table1341012[Total]),"")</f>
        <v/>
      </c>
      <c r="M216" s="5" t="str">
        <f>IF(Table1341012[[#This Row],[Name]]&lt;&gt;"",Table1341012[[#This Row],[Name]],"")</f>
        <v/>
      </c>
      <c r="N216">
        <f>SUM(Table1341012[[#This Row],[Class]:[Column3]])-Table1341012[[#This Row],[Discard]]</f>
        <v>0</v>
      </c>
      <c r="O216" s="5">
        <f>RANK(Table1341012[[#This Row],[Total2]],Table1341012[Total2])</f>
        <v>1</v>
      </c>
    </row>
    <row r="217" spans="10:15">
      <c r="J217" s="3">
        <f>IF(COUNT(Table1341012[[#This Row],[Class]:[Column4]])&gt;1,MIN(Table1341012[[#This Row],[Class]:[Column2]]),0)</f>
        <v>0</v>
      </c>
      <c r="K217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217" s="2" t="str">
        <f>IF(Table1341012[[#This Row],[Total]]&lt;&gt;"",RANK(Table1341012[[#This Row],[Total]],Table1341012[Total]),"")</f>
        <v/>
      </c>
      <c r="M217" s="5" t="str">
        <f>IF(Table1341012[[#This Row],[Name]]&lt;&gt;"",Table1341012[[#This Row],[Name]],"")</f>
        <v/>
      </c>
      <c r="N217">
        <f>SUM(Table1341012[[#This Row],[Class]:[Column3]])-Table1341012[[#This Row],[Discard]]</f>
        <v>0</v>
      </c>
      <c r="O217" s="5">
        <f>RANK(Table1341012[[#This Row],[Total2]],Table1341012[Total2])</f>
        <v>1</v>
      </c>
    </row>
    <row r="218" spans="10:15">
      <c r="J218" s="3">
        <f>IF(COUNT(Table1341012[[#This Row],[Class]:[Column4]])&gt;1,MIN(Table1341012[[#This Row],[Class]:[Column2]]),0)</f>
        <v>0</v>
      </c>
      <c r="K218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218" s="2" t="str">
        <f>IF(Table1341012[[#This Row],[Total]]&lt;&gt;"",RANK(Table1341012[[#This Row],[Total]],Table1341012[Total]),"")</f>
        <v/>
      </c>
      <c r="M218" s="5" t="str">
        <f>IF(Table1341012[[#This Row],[Name]]&lt;&gt;"",Table1341012[[#This Row],[Name]],"")</f>
        <v/>
      </c>
      <c r="N218">
        <f>SUM(Table1341012[[#This Row],[Class]:[Column3]])-Table1341012[[#This Row],[Discard]]</f>
        <v>0</v>
      </c>
      <c r="O218" s="5">
        <f>RANK(Table1341012[[#This Row],[Total2]],Table1341012[Total2])</f>
        <v>1</v>
      </c>
    </row>
    <row r="219" spans="10:15">
      <c r="J219" s="3">
        <f>IF(COUNT(Table1341012[[#This Row],[Class]:[Column4]])&gt;1,MIN(Table1341012[[#This Row],[Class]:[Column2]]),0)</f>
        <v>0</v>
      </c>
      <c r="K219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219" s="2" t="str">
        <f>IF(Table1341012[[#This Row],[Total]]&lt;&gt;"",RANK(Table1341012[[#This Row],[Total]],Table1341012[Total]),"")</f>
        <v/>
      </c>
      <c r="M219" s="5" t="str">
        <f>IF(Table1341012[[#This Row],[Name]]&lt;&gt;"",Table1341012[[#This Row],[Name]],"")</f>
        <v/>
      </c>
      <c r="N219">
        <f>SUM(Table1341012[[#This Row],[Class]:[Column3]])-Table1341012[[#This Row],[Discard]]</f>
        <v>0</v>
      </c>
      <c r="O219" s="5">
        <f>RANK(Table1341012[[#This Row],[Total2]],Table1341012[Total2])</f>
        <v>1</v>
      </c>
    </row>
    <row r="220" spans="10:15">
      <c r="J220" s="3">
        <f>IF(COUNT(Table1341012[[#This Row],[Class]:[Column4]])&gt;1,MIN(Table1341012[[#This Row],[Class]:[Column2]]),0)</f>
        <v>0</v>
      </c>
      <c r="K220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220" s="2" t="str">
        <f>IF(Table1341012[[#This Row],[Total]]&lt;&gt;"",RANK(Table1341012[[#This Row],[Total]],Table1341012[Total]),"")</f>
        <v/>
      </c>
      <c r="M220" s="5" t="str">
        <f>IF(Table1341012[[#This Row],[Name]]&lt;&gt;"",Table1341012[[#This Row],[Name]],"")</f>
        <v/>
      </c>
      <c r="N220">
        <f>SUM(Table1341012[[#This Row],[Class]:[Column3]])-Table1341012[[#This Row],[Discard]]</f>
        <v>0</v>
      </c>
      <c r="O220" s="5">
        <f>RANK(Table1341012[[#This Row],[Total2]],Table1341012[Total2])</f>
        <v>1</v>
      </c>
    </row>
    <row r="221" spans="10:15">
      <c r="J221" s="3">
        <f>IF(COUNT(Table1341012[[#This Row],[Class]:[Column4]])&gt;1,MIN(Table1341012[[#This Row],[Class]:[Column2]]),0)</f>
        <v>0</v>
      </c>
      <c r="K221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221" s="2" t="str">
        <f>IF(Table1341012[[#This Row],[Total]]&lt;&gt;"",RANK(Table1341012[[#This Row],[Total]],Table1341012[Total]),"")</f>
        <v/>
      </c>
      <c r="M221" s="5" t="str">
        <f>IF(Table1341012[[#This Row],[Name]]&lt;&gt;"",Table1341012[[#This Row],[Name]],"")</f>
        <v/>
      </c>
      <c r="N221">
        <f>SUM(Table1341012[[#This Row],[Class]:[Column3]])-Table1341012[[#This Row],[Discard]]</f>
        <v>0</v>
      </c>
      <c r="O221" s="5">
        <f>RANK(Table1341012[[#This Row],[Total2]],Table1341012[Total2])</f>
        <v>1</v>
      </c>
    </row>
    <row r="222" spans="10:15">
      <c r="J222" s="3">
        <f>IF(COUNT(Table1341012[[#This Row],[Class]:[Column4]])&gt;1,MIN(Table1341012[[#This Row],[Class]:[Column2]]),0)</f>
        <v>0</v>
      </c>
      <c r="K222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222" s="2" t="str">
        <f>IF(Table1341012[[#This Row],[Total]]&lt;&gt;"",RANK(Table1341012[[#This Row],[Total]],Table1341012[Total]),"")</f>
        <v/>
      </c>
      <c r="M222" s="5" t="str">
        <f>IF(Table1341012[[#This Row],[Name]]&lt;&gt;"",Table1341012[[#This Row],[Name]],"")</f>
        <v/>
      </c>
      <c r="N222">
        <f>SUM(Table1341012[[#This Row],[Class]:[Column3]])-Table1341012[[#This Row],[Discard]]</f>
        <v>0</v>
      </c>
      <c r="O222" s="5">
        <f>RANK(Table1341012[[#This Row],[Total2]],Table1341012[Total2])</f>
        <v>1</v>
      </c>
    </row>
    <row r="223" spans="10:15">
      <c r="J223" s="3">
        <f>IF(COUNT(Table1341012[[#This Row],[Class]:[Column4]])&gt;1,MIN(Table1341012[[#This Row],[Class]:[Column2]]),0)</f>
        <v>0</v>
      </c>
      <c r="K223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223" s="2" t="str">
        <f>IF(Table1341012[[#This Row],[Total]]&lt;&gt;"",RANK(Table1341012[[#This Row],[Total]],Table1341012[Total]),"")</f>
        <v/>
      </c>
      <c r="M223" s="5" t="str">
        <f>IF(Table1341012[[#This Row],[Name]]&lt;&gt;"",Table1341012[[#This Row],[Name]],"")</f>
        <v/>
      </c>
      <c r="N223">
        <f>SUM(Table1341012[[#This Row],[Class]:[Column3]])-Table1341012[[#This Row],[Discard]]</f>
        <v>0</v>
      </c>
      <c r="O223" s="5">
        <f>RANK(Table1341012[[#This Row],[Total2]],Table1341012[Total2])</f>
        <v>1</v>
      </c>
    </row>
    <row r="224" spans="10:15">
      <c r="J224" s="3">
        <f>IF(COUNT(Table1341012[[#This Row],[Class]:[Column4]])&gt;1,MIN(Table1341012[[#This Row],[Class]:[Column2]]),0)</f>
        <v>0</v>
      </c>
      <c r="K224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224" s="2" t="str">
        <f>IF(Table1341012[[#This Row],[Total]]&lt;&gt;"",RANK(Table1341012[[#This Row],[Total]],Table1341012[Total]),"")</f>
        <v/>
      </c>
      <c r="M224" s="5" t="str">
        <f>IF(Table1341012[[#This Row],[Name]]&lt;&gt;"",Table1341012[[#This Row],[Name]],"")</f>
        <v/>
      </c>
      <c r="N224">
        <f>SUM(Table1341012[[#This Row],[Class]:[Column3]])-Table1341012[[#This Row],[Discard]]</f>
        <v>0</v>
      </c>
      <c r="O224" s="5">
        <f>RANK(Table1341012[[#This Row],[Total2]],Table1341012[Total2])</f>
        <v>1</v>
      </c>
    </row>
    <row r="225" spans="10:15">
      <c r="J225" s="3">
        <f>IF(COUNT(Table1341012[[#This Row],[Class]:[Column4]])&gt;1,MIN(Table1341012[[#This Row],[Class]:[Column2]]),0)</f>
        <v>0</v>
      </c>
      <c r="K225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225" s="2" t="str">
        <f>IF(Table1341012[[#This Row],[Total]]&lt;&gt;"",RANK(Table1341012[[#This Row],[Total]],Table1341012[Total]),"")</f>
        <v/>
      </c>
      <c r="M225" s="5" t="str">
        <f>IF(Table1341012[[#This Row],[Name]]&lt;&gt;"",Table1341012[[#This Row],[Name]],"")</f>
        <v/>
      </c>
      <c r="N225">
        <f>SUM(Table1341012[[#This Row],[Class]:[Column3]])-Table1341012[[#This Row],[Discard]]</f>
        <v>0</v>
      </c>
      <c r="O225" s="5">
        <f>RANK(Table1341012[[#This Row],[Total2]],Table1341012[Total2])</f>
        <v>1</v>
      </c>
    </row>
    <row r="226" spans="10:15">
      <c r="J226" s="3">
        <f>IF(COUNT(Table1341012[[#This Row],[Class]:[Column4]])&gt;1,MIN(Table1341012[[#This Row],[Class]:[Column2]]),0)</f>
        <v>0</v>
      </c>
      <c r="K226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226" s="2" t="str">
        <f>IF(Table1341012[[#This Row],[Total]]&lt;&gt;"",RANK(Table1341012[[#This Row],[Total]],Table1341012[Total]),"")</f>
        <v/>
      </c>
      <c r="M226" s="5" t="str">
        <f>IF(Table1341012[[#This Row],[Name]]&lt;&gt;"",Table1341012[[#This Row],[Name]],"")</f>
        <v/>
      </c>
      <c r="N226">
        <f>SUM(Table1341012[[#This Row],[Class]:[Column3]])-Table1341012[[#This Row],[Discard]]</f>
        <v>0</v>
      </c>
      <c r="O226" s="5">
        <f>RANK(Table1341012[[#This Row],[Total2]],Table1341012[Total2])</f>
        <v>1</v>
      </c>
    </row>
    <row r="227" spans="10:15">
      <c r="J227" s="3">
        <f>IF(COUNT(Table1341012[[#This Row],[Class]:[Column4]])&gt;1,MIN(Table1341012[[#This Row],[Class]:[Column2]]),0)</f>
        <v>0</v>
      </c>
      <c r="K227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227" s="2" t="str">
        <f>IF(Table1341012[[#This Row],[Total]]&lt;&gt;"",RANK(Table1341012[[#This Row],[Total]],Table1341012[Total]),"")</f>
        <v/>
      </c>
      <c r="M227" s="5" t="str">
        <f>IF(Table1341012[[#This Row],[Name]]&lt;&gt;"",Table1341012[[#This Row],[Name]],"")</f>
        <v/>
      </c>
      <c r="N227">
        <f>SUM(Table1341012[[#This Row],[Class]:[Column3]])-Table1341012[[#This Row],[Discard]]</f>
        <v>0</v>
      </c>
      <c r="O227" s="5">
        <f>RANK(Table1341012[[#This Row],[Total2]],Table1341012[Total2])</f>
        <v>1</v>
      </c>
    </row>
    <row r="228" spans="10:15">
      <c r="J228" s="3">
        <f>IF(COUNT(Table1341012[[#This Row],[Class]:[Column4]])&gt;1,MIN(Table1341012[[#This Row],[Class]:[Column2]]),0)</f>
        <v>0</v>
      </c>
      <c r="K228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228" s="2" t="str">
        <f>IF(Table1341012[[#This Row],[Total]]&lt;&gt;"",RANK(Table1341012[[#This Row],[Total]],Table1341012[Total]),"")</f>
        <v/>
      </c>
      <c r="M228" s="5" t="str">
        <f>IF(Table1341012[[#This Row],[Name]]&lt;&gt;"",Table1341012[[#This Row],[Name]],"")</f>
        <v/>
      </c>
      <c r="N228">
        <f>SUM(Table1341012[[#This Row],[Class]:[Column3]])-Table1341012[[#This Row],[Discard]]</f>
        <v>0</v>
      </c>
      <c r="O228" s="5">
        <f>RANK(Table1341012[[#This Row],[Total2]],Table1341012[Total2])</f>
        <v>1</v>
      </c>
    </row>
    <row r="229" spans="1:15">
      <c r="A229" s="11"/>
      <c r="B229" s="10"/>
      <c r="C229" s="10"/>
      <c r="D229" s="10"/>
      <c r="E229" s="10"/>
      <c r="F229" s="10"/>
      <c r="G229" s="10"/>
      <c r="H229" s="10"/>
      <c r="I229" s="10"/>
      <c r="J229" s="3">
        <f>IF(COUNT(Table1341012[[#This Row],[Class]:[Column4]])&gt;1,MIN(Table1341012[[#This Row],[Class]:[Column2]]),0)</f>
        <v>0</v>
      </c>
      <c r="K229" s="17" t="str">
        <f>IF(SUM(Table1341012[[#This Row],[Class]:[Column4]])-Table1341012[[#This Row],[Discard]]+Table1341012[[#This Row],[Discard]]/100000&gt;0,SUM(Table1341012[[#This Row],[Class]:[Column4]])-Table1341012[[#This Row],[Discard]],"")</f>
        <v/>
      </c>
      <c r="L229" s="2" t="str">
        <f>IF(Table1341012[[#This Row],[Total]]&lt;&gt;"",RANK(Table1341012[[#This Row],[Total]],Table1341012[Total]),"")</f>
        <v/>
      </c>
      <c r="M229" s="5" t="str">
        <f>IF(Table1341012[[#This Row],[Name]]&lt;&gt;"",Table1341012[[#This Row],[Name]],"")</f>
        <v/>
      </c>
      <c r="N229">
        <f>SUM(Table1341012[[#This Row],[Class]:[Column3]])-Table1341012[[#This Row],[Discard]]</f>
        <v>0</v>
      </c>
      <c r="O229" s="5">
        <f>RANK(Table1341012[[#This Row],[Total2]],Table1341012[Total2])</f>
        <v>1</v>
      </c>
    </row>
    <row r="230" spans="11:15">
      <c r="K230" s="17"/>
      <c r="L230" s="2" t="str">
        <f>IF(Table1341012[[#This Row],[Total]]&lt;&gt;"",RANK(Table1341012[[#This Row],[Total]],Table1341012[Total]),"")</f>
        <v/>
      </c>
      <c r="M230" s="5" t="str">
        <f>IF(Table1341012[[#This Row],[Name]]&lt;&gt;"",Table1341012[[#This Row],[Name]],"")</f>
        <v/>
      </c>
      <c r="N230">
        <f>SUM(Table1341012[[#This Row],[Class]:[Column3]])-Table1341012[[#This Row],[Discard]]</f>
        <v>0</v>
      </c>
      <c r="O230" s="5">
        <f>RANK(Table1341012[[#This Row],[Total2]],Table1341012[Total2])</f>
        <v>1</v>
      </c>
    </row>
  </sheetData>
  <mergeCells count="1">
    <mergeCell ref="E1:G1"/>
  </mergeCells>
  <pageMargins left="0.75" right="0.75" top="1" bottom="1" header="0.5" footer="0.5"/>
  <pageSetup paperSize="9" scale="63" orientation="portrait"/>
  <headerFooter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B1:S244"/>
  <sheetViews>
    <sheetView topLeftCell="A9" workbookViewId="0">
      <selection activeCell="F25" sqref="F25"/>
    </sheetView>
  </sheetViews>
  <sheetFormatPr defaultColWidth="9.16666666666667" defaultRowHeight="15"/>
  <cols>
    <col min="1" max="1" width="4.33333333333333" style="18" customWidth="1"/>
    <col min="2" max="2" width="7.83333333333333" style="18" customWidth="1"/>
    <col min="3" max="3" width="6.33333333333333" style="18" customWidth="1"/>
    <col min="4" max="4" width="2.16666666666667" style="18" customWidth="1"/>
    <col min="5" max="5" width="8.5" style="18" customWidth="1"/>
    <col min="6" max="19" width="4.5" style="18" customWidth="1"/>
    <col min="20" max="16384" width="9.16666666666667" style="18"/>
  </cols>
  <sheetData>
    <row r="1" ht="15.6" spans="2:13">
      <c r="B1" s="19"/>
      <c r="C1" s="19"/>
      <c r="D1" s="19"/>
      <c r="E1" s="19"/>
      <c r="F1" s="19"/>
      <c r="G1" s="19"/>
      <c r="H1" s="19"/>
      <c r="I1" s="19"/>
      <c r="J1" s="19"/>
      <c r="K1" s="30"/>
      <c r="L1" s="30"/>
      <c r="M1" s="30"/>
    </row>
    <row r="2" ht="15.6" spans="2:16">
      <c r="B2" s="20" t="s">
        <v>372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ht="15.6" spans="2:13">
      <c r="B3" s="19"/>
      <c r="C3" s="19"/>
      <c r="D3" s="19"/>
      <c r="E3" s="19"/>
      <c r="F3" s="19"/>
      <c r="G3" s="19"/>
      <c r="H3" s="19"/>
      <c r="I3" s="19"/>
      <c r="J3" s="19"/>
      <c r="K3" s="30"/>
      <c r="L3" s="30"/>
      <c r="M3" s="30"/>
    </row>
    <row r="4" ht="15.6" spans="2:16">
      <c r="B4" s="21" t="s">
        <v>373</v>
      </c>
      <c r="C4" s="21" t="s">
        <v>374</v>
      </c>
      <c r="E4" s="19" t="s">
        <v>375</v>
      </c>
      <c r="F4" s="22">
        <v>28</v>
      </c>
      <c r="G4" s="19"/>
      <c r="H4" s="19"/>
      <c r="I4" s="19"/>
      <c r="J4" s="19"/>
      <c r="K4" s="19"/>
      <c r="L4" s="19"/>
      <c r="M4" s="19"/>
      <c r="N4" s="30"/>
      <c r="O4" s="30"/>
      <c r="P4" s="30"/>
    </row>
    <row r="5" ht="15.6" spans="2:19">
      <c r="B5" s="21">
        <v>1</v>
      </c>
      <c r="C5" s="21">
        <v>500</v>
      </c>
      <c r="E5" s="23">
        <v>2</v>
      </c>
      <c r="F5" s="23">
        <v>3</v>
      </c>
      <c r="G5" s="23">
        <v>4</v>
      </c>
      <c r="H5" s="23">
        <v>5</v>
      </c>
      <c r="I5" s="23">
        <v>6</v>
      </c>
      <c r="J5" s="23">
        <v>7</v>
      </c>
      <c r="K5" s="23">
        <v>8</v>
      </c>
      <c r="L5" s="23">
        <v>9</v>
      </c>
      <c r="M5" s="23">
        <v>10</v>
      </c>
      <c r="N5" s="23">
        <v>11</v>
      </c>
      <c r="O5" s="23">
        <v>12</v>
      </c>
      <c r="P5" s="23">
        <v>13</v>
      </c>
      <c r="Q5" s="23">
        <v>14</v>
      </c>
      <c r="R5" s="23">
        <v>15</v>
      </c>
      <c r="S5" s="23">
        <v>16</v>
      </c>
    </row>
    <row r="6" ht="15.6" spans="2:19">
      <c r="B6" s="21">
        <v>2</v>
      </c>
      <c r="C6" s="21">
        <v>480</v>
      </c>
      <c r="E6" s="24">
        <f t="shared" ref="E6:S6" si="0">VLOOKUP($F$4,$B$5:$C$46,2)</f>
        <v>300</v>
      </c>
      <c r="F6" s="24">
        <f t="shared" si="0"/>
        <v>300</v>
      </c>
      <c r="G6" s="24">
        <f t="shared" si="0"/>
        <v>300</v>
      </c>
      <c r="H6" s="24">
        <f t="shared" si="0"/>
        <v>300</v>
      </c>
      <c r="I6" s="24">
        <f t="shared" si="0"/>
        <v>300</v>
      </c>
      <c r="J6" s="24">
        <f t="shared" si="0"/>
        <v>300</v>
      </c>
      <c r="K6" s="21">
        <f t="shared" si="0"/>
        <v>300</v>
      </c>
      <c r="L6" s="21">
        <f t="shared" si="0"/>
        <v>300</v>
      </c>
      <c r="M6" s="21">
        <f t="shared" si="0"/>
        <v>300</v>
      </c>
      <c r="N6" s="21">
        <f t="shared" si="0"/>
        <v>300</v>
      </c>
      <c r="O6" s="21">
        <f t="shared" si="0"/>
        <v>300</v>
      </c>
      <c r="P6" s="21">
        <f t="shared" si="0"/>
        <v>300</v>
      </c>
      <c r="Q6" s="21">
        <f t="shared" si="0"/>
        <v>300</v>
      </c>
      <c r="R6" s="21">
        <f t="shared" si="0"/>
        <v>300</v>
      </c>
      <c r="S6" s="21">
        <f t="shared" si="0"/>
        <v>300</v>
      </c>
    </row>
    <row r="7" ht="15.6" spans="2:19">
      <c r="B7" s="21">
        <v>3</v>
      </c>
      <c r="C7" s="21">
        <v>460</v>
      </c>
      <c r="E7" s="24">
        <f t="shared" ref="E7:S7" si="1">VLOOKUP($F$4+1,$B$5:$C$46,2)</f>
        <v>295</v>
      </c>
      <c r="F7" s="24">
        <f t="shared" si="1"/>
        <v>295</v>
      </c>
      <c r="G7" s="24">
        <f t="shared" si="1"/>
        <v>295</v>
      </c>
      <c r="H7" s="24">
        <f t="shared" si="1"/>
        <v>295</v>
      </c>
      <c r="I7" s="24">
        <f t="shared" si="1"/>
        <v>295</v>
      </c>
      <c r="J7" s="24">
        <f t="shared" si="1"/>
        <v>295</v>
      </c>
      <c r="K7" s="24">
        <f t="shared" si="1"/>
        <v>295</v>
      </c>
      <c r="L7" s="24">
        <f t="shared" si="1"/>
        <v>295</v>
      </c>
      <c r="M7" s="24">
        <f t="shared" si="1"/>
        <v>295</v>
      </c>
      <c r="N7" s="21">
        <f t="shared" si="1"/>
        <v>295</v>
      </c>
      <c r="O7" s="21">
        <f t="shared" si="1"/>
        <v>295</v>
      </c>
      <c r="P7" s="21">
        <f t="shared" si="1"/>
        <v>295</v>
      </c>
      <c r="Q7" s="21">
        <f t="shared" si="1"/>
        <v>295</v>
      </c>
      <c r="R7" s="21">
        <f t="shared" si="1"/>
        <v>295</v>
      </c>
      <c r="S7" s="21">
        <f t="shared" si="1"/>
        <v>295</v>
      </c>
    </row>
    <row r="8" ht="15.6" spans="2:19">
      <c r="B8" s="21">
        <v>4</v>
      </c>
      <c r="C8" s="21">
        <v>440</v>
      </c>
      <c r="E8" s="19"/>
      <c r="F8" s="24">
        <f t="shared" ref="F8:S8" si="2">VLOOKUP($F$4+2,$B$5:$C$46,2)</f>
        <v>290</v>
      </c>
      <c r="G8" s="24">
        <f t="shared" si="2"/>
        <v>290</v>
      </c>
      <c r="H8" s="24">
        <f t="shared" si="2"/>
        <v>290</v>
      </c>
      <c r="I8" s="24">
        <f t="shared" si="2"/>
        <v>290</v>
      </c>
      <c r="J8" s="24">
        <f t="shared" si="2"/>
        <v>290</v>
      </c>
      <c r="K8" s="24">
        <f t="shared" si="2"/>
        <v>290</v>
      </c>
      <c r="L8" s="24">
        <f t="shared" si="2"/>
        <v>290</v>
      </c>
      <c r="M8" s="24">
        <f t="shared" si="2"/>
        <v>290</v>
      </c>
      <c r="N8" s="21">
        <f t="shared" si="2"/>
        <v>290</v>
      </c>
      <c r="O8" s="21">
        <f t="shared" si="2"/>
        <v>290</v>
      </c>
      <c r="P8" s="21">
        <f t="shared" si="2"/>
        <v>290</v>
      </c>
      <c r="Q8" s="21">
        <f t="shared" si="2"/>
        <v>290</v>
      </c>
      <c r="R8" s="21">
        <f t="shared" si="2"/>
        <v>290</v>
      </c>
      <c r="S8" s="21">
        <f t="shared" si="2"/>
        <v>290</v>
      </c>
    </row>
    <row r="9" customHeight="1" spans="2:19">
      <c r="B9" s="21">
        <v>5</v>
      </c>
      <c r="C9" s="21">
        <v>430</v>
      </c>
      <c r="E9" s="19"/>
      <c r="F9" s="19"/>
      <c r="G9" s="24">
        <f t="shared" ref="G9:S9" si="3">VLOOKUP($F$4+3,$B$5:$C$46,2)</f>
        <v>285</v>
      </c>
      <c r="H9" s="24">
        <f t="shared" si="3"/>
        <v>285</v>
      </c>
      <c r="I9" s="24">
        <f t="shared" si="3"/>
        <v>285</v>
      </c>
      <c r="J9" s="24">
        <f t="shared" si="3"/>
        <v>285</v>
      </c>
      <c r="K9" s="24">
        <f t="shared" si="3"/>
        <v>285</v>
      </c>
      <c r="L9" s="24">
        <f t="shared" si="3"/>
        <v>285</v>
      </c>
      <c r="M9" s="24">
        <f t="shared" si="3"/>
        <v>285</v>
      </c>
      <c r="N9" s="21">
        <f t="shared" si="3"/>
        <v>285</v>
      </c>
      <c r="O9" s="21">
        <f t="shared" si="3"/>
        <v>285</v>
      </c>
      <c r="P9" s="21">
        <f t="shared" si="3"/>
        <v>285</v>
      </c>
      <c r="Q9" s="21">
        <f t="shared" si="3"/>
        <v>285</v>
      </c>
      <c r="R9" s="21">
        <f t="shared" si="3"/>
        <v>285</v>
      </c>
      <c r="S9" s="21">
        <f t="shared" si="3"/>
        <v>285</v>
      </c>
    </row>
    <row r="10" ht="15.6" spans="2:19">
      <c r="B10" s="21">
        <v>6</v>
      </c>
      <c r="C10" s="21">
        <v>420</v>
      </c>
      <c r="E10" s="19"/>
      <c r="F10" s="19"/>
      <c r="G10" s="19"/>
      <c r="H10" s="24">
        <f t="shared" ref="H10:S10" si="4">VLOOKUP($F$4+4,$B$5:$C$46,2)</f>
        <v>280</v>
      </c>
      <c r="I10" s="24">
        <f t="shared" si="4"/>
        <v>280</v>
      </c>
      <c r="J10" s="24">
        <f t="shared" si="4"/>
        <v>280</v>
      </c>
      <c r="K10" s="24">
        <f t="shared" si="4"/>
        <v>280</v>
      </c>
      <c r="L10" s="24">
        <f t="shared" si="4"/>
        <v>280</v>
      </c>
      <c r="M10" s="24">
        <f t="shared" si="4"/>
        <v>280</v>
      </c>
      <c r="N10" s="21">
        <f t="shared" si="4"/>
        <v>280</v>
      </c>
      <c r="O10" s="21">
        <f t="shared" si="4"/>
        <v>280</v>
      </c>
      <c r="P10" s="21">
        <f t="shared" si="4"/>
        <v>280</v>
      </c>
      <c r="Q10" s="21">
        <f t="shared" si="4"/>
        <v>280</v>
      </c>
      <c r="R10" s="21">
        <f t="shared" si="4"/>
        <v>280</v>
      </c>
      <c r="S10" s="21">
        <f t="shared" si="4"/>
        <v>280</v>
      </c>
    </row>
    <row r="11" ht="15.6" spans="2:19">
      <c r="B11" s="21">
        <v>7</v>
      </c>
      <c r="C11" s="21">
        <v>410</v>
      </c>
      <c r="E11" s="19"/>
      <c r="F11" s="19"/>
      <c r="G11" s="19"/>
      <c r="H11" s="19"/>
      <c r="I11" s="24">
        <f t="shared" ref="I11:S11" si="5">VLOOKUP($F$4+5,$B$5:$C$46,2)</f>
        <v>275</v>
      </c>
      <c r="J11" s="24">
        <f t="shared" si="5"/>
        <v>275</v>
      </c>
      <c r="K11" s="24">
        <f t="shared" si="5"/>
        <v>275</v>
      </c>
      <c r="L11" s="24">
        <f t="shared" si="5"/>
        <v>275</v>
      </c>
      <c r="M11" s="24">
        <f t="shared" si="5"/>
        <v>275</v>
      </c>
      <c r="N11" s="21">
        <f t="shared" si="5"/>
        <v>275</v>
      </c>
      <c r="O11" s="21">
        <f t="shared" si="5"/>
        <v>275</v>
      </c>
      <c r="P11" s="21">
        <f t="shared" si="5"/>
        <v>275</v>
      </c>
      <c r="Q11" s="21">
        <f t="shared" si="5"/>
        <v>275</v>
      </c>
      <c r="R11" s="21">
        <f t="shared" si="5"/>
        <v>275</v>
      </c>
      <c r="S11" s="21">
        <f t="shared" si="5"/>
        <v>275</v>
      </c>
    </row>
    <row r="12" ht="15.6" spans="2:19">
      <c r="B12" s="21">
        <v>8</v>
      </c>
      <c r="C12" s="21">
        <v>400</v>
      </c>
      <c r="E12" s="19"/>
      <c r="F12" s="19"/>
      <c r="G12" s="19"/>
      <c r="H12" s="19"/>
      <c r="I12" s="28"/>
      <c r="J12" s="24">
        <f t="shared" ref="J12:S12" si="6">VLOOKUP($F$4+6,$B$5:$C$46,2)</f>
        <v>270</v>
      </c>
      <c r="K12" s="24">
        <f t="shared" si="6"/>
        <v>270</v>
      </c>
      <c r="L12" s="24">
        <f t="shared" si="6"/>
        <v>270</v>
      </c>
      <c r="M12" s="24">
        <f t="shared" si="6"/>
        <v>270</v>
      </c>
      <c r="N12" s="21">
        <f t="shared" si="6"/>
        <v>270</v>
      </c>
      <c r="O12" s="21">
        <f t="shared" si="6"/>
        <v>270</v>
      </c>
      <c r="P12" s="21">
        <f t="shared" si="6"/>
        <v>270</v>
      </c>
      <c r="Q12" s="21">
        <f t="shared" si="6"/>
        <v>270</v>
      </c>
      <c r="R12" s="21">
        <f t="shared" si="6"/>
        <v>270</v>
      </c>
      <c r="S12" s="21">
        <f t="shared" si="6"/>
        <v>270</v>
      </c>
    </row>
    <row r="13" ht="15.6" spans="2:19">
      <c r="B13" s="21">
        <v>9</v>
      </c>
      <c r="C13" s="21">
        <v>395</v>
      </c>
      <c r="E13" s="19"/>
      <c r="F13" s="19"/>
      <c r="G13" s="19"/>
      <c r="H13" s="19"/>
      <c r="I13" s="28"/>
      <c r="J13" s="19"/>
      <c r="K13" s="21">
        <f t="shared" ref="K13:S13" si="7">VLOOKUP($F$4+7,$B$5:$C$46,2)</f>
        <v>265</v>
      </c>
      <c r="L13" s="21">
        <f t="shared" si="7"/>
        <v>265</v>
      </c>
      <c r="M13" s="21">
        <f t="shared" si="7"/>
        <v>265</v>
      </c>
      <c r="N13" s="21">
        <f t="shared" si="7"/>
        <v>265</v>
      </c>
      <c r="O13" s="21">
        <f t="shared" si="7"/>
        <v>265</v>
      </c>
      <c r="P13" s="21">
        <f t="shared" si="7"/>
        <v>265</v>
      </c>
      <c r="Q13" s="21">
        <f t="shared" si="7"/>
        <v>265</v>
      </c>
      <c r="R13" s="21">
        <f t="shared" si="7"/>
        <v>265</v>
      </c>
      <c r="S13" s="21">
        <f t="shared" si="7"/>
        <v>265</v>
      </c>
    </row>
    <row r="14" ht="15.6" spans="2:19">
      <c r="B14" s="21">
        <v>10</v>
      </c>
      <c r="C14" s="21">
        <v>390</v>
      </c>
      <c r="E14" s="19"/>
      <c r="F14" s="19"/>
      <c r="G14" s="19"/>
      <c r="H14" s="19"/>
      <c r="I14" s="28"/>
      <c r="L14" s="21">
        <f t="shared" ref="L14:S14" si="8">VLOOKUP($F$4+8,$B$5:$C$46,2)</f>
        <v>260</v>
      </c>
      <c r="M14" s="21">
        <f t="shared" si="8"/>
        <v>260</v>
      </c>
      <c r="N14" s="21">
        <f t="shared" si="8"/>
        <v>260</v>
      </c>
      <c r="O14" s="21">
        <f t="shared" si="8"/>
        <v>260</v>
      </c>
      <c r="P14" s="21">
        <f t="shared" si="8"/>
        <v>260</v>
      </c>
      <c r="Q14" s="21">
        <f t="shared" si="8"/>
        <v>260</v>
      </c>
      <c r="R14" s="21">
        <f t="shared" si="8"/>
        <v>260</v>
      </c>
      <c r="S14" s="21">
        <f t="shared" si="8"/>
        <v>260</v>
      </c>
    </row>
    <row r="15" ht="15.6" spans="2:19">
      <c r="B15" s="21">
        <v>11</v>
      </c>
      <c r="C15" s="21">
        <v>385</v>
      </c>
      <c r="E15" s="19"/>
      <c r="F15" s="19"/>
      <c r="G15" s="19"/>
      <c r="H15" s="19"/>
      <c r="I15" s="28"/>
      <c r="M15" s="21">
        <f t="shared" ref="M15:S15" si="9">VLOOKUP($F$4+9,$B$5:$C$46,2)</f>
        <v>255</v>
      </c>
      <c r="N15" s="21">
        <f t="shared" si="9"/>
        <v>255</v>
      </c>
      <c r="O15" s="21">
        <f t="shared" si="9"/>
        <v>255</v>
      </c>
      <c r="P15" s="21">
        <f t="shared" si="9"/>
        <v>255</v>
      </c>
      <c r="Q15" s="21">
        <f t="shared" si="9"/>
        <v>255</v>
      </c>
      <c r="R15" s="21">
        <f t="shared" si="9"/>
        <v>255</v>
      </c>
      <c r="S15" s="21">
        <f t="shared" si="9"/>
        <v>255</v>
      </c>
    </row>
    <row r="16" ht="15.6" spans="2:19">
      <c r="B16" s="21">
        <v>12</v>
      </c>
      <c r="C16" s="21">
        <v>380</v>
      </c>
      <c r="E16" s="19"/>
      <c r="F16" s="19"/>
      <c r="G16" s="19"/>
      <c r="H16" s="19"/>
      <c r="I16" s="28"/>
      <c r="M16" s="19"/>
      <c r="N16" s="21">
        <f t="shared" ref="N16:S16" si="10">VLOOKUP($F$4+10,$B$5:$C$46,2)</f>
        <v>250</v>
      </c>
      <c r="O16" s="21">
        <f t="shared" si="10"/>
        <v>250</v>
      </c>
      <c r="P16" s="21">
        <f t="shared" si="10"/>
        <v>250</v>
      </c>
      <c r="Q16" s="21">
        <f t="shared" si="10"/>
        <v>250</v>
      </c>
      <c r="R16" s="21">
        <f t="shared" si="10"/>
        <v>250</v>
      </c>
      <c r="S16" s="21">
        <f t="shared" si="10"/>
        <v>250</v>
      </c>
    </row>
    <row r="17" ht="15.6" spans="2:19">
      <c r="B17" s="21">
        <v>13</v>
      </c>
      <c r="C17" s="21">
        <v>375</v>
      </c>
      <c r="E17" s="19"/>
      <c r="F17" s="19"/>
      <c r="G17" s="19"/>
      <c r="H17" s="19"/>
      <c r="I17" s="19"/>
      <c r="J17" s="30"/>
      <c r="K17" s="30"/>
      <c r="L17" s="30"/>
      <c r="M17" s="19"/>
      <c r="N17" s="19"/>
      <c r="O17" s="21">
        <f>VLOOKUP($F$4+11,$B$5:$C$46,2)</f>
        <v>245</v>
      </c>
      <c r="P17" s="21">
        <f>VLOOKUP($F$4+11,$B$5:$C$46,2)</f>
        <v>245</v>
      </c>
      <c r="Q17" s="21">
        <f>VLOOKUP($F$4+11,$B$5:$C$46,2)</f>
        <v>245</v>
      </c>
      <c r="R17" s="21">
        <f>VLOOKUP($F$4+11,$B$5:$C$46,2)</f>
        <v>245</v>
      </c>
      <c r="S17" s="21">
        <f>VLOOKUP($F$4+11,$B$5:$C$46,2)</f>
        <v>245</v>
      </c>
    </row>
    <row r="18" ht="15.6" spans="2:19">
      <c r="B18" s="21">
        <v>14</v>
      </c>
      <c r="C18" s="21">
        <v>370</v>
      </c>
      <c r="E18" s="19"/>
      <c r="F18" s="19"/>
      <c r="G18" s="19"/>
      <c r="H18" s="19"/>
      <c r="I18" s="19"/>
      <c r="J18" s="30"/>
      <c r="K18" s="30"/>
      <c r="L18" s="30"/>
      <c r="M18" s="19"/>
      <c r="N18" s="19"/>
      <c r="O18" s="30"/>
      <c r="P18" s="21">
        <f>VLOOKUP($F$4+12,$B$5:$C$46,2)</f>
        <v>240</v>
      </c>
      <c r="Q18" s="21">
        <f>VLOOKUP($F$4+12,$B$5:$C$46,2)</f>
        <v>240</v>
      </c>
      <c r="R18" s="21">
        <f>VLOOKUP($F$4+12,$B$5:$C$46,2)</f>
        <v>240</v>
      </c>
      <c r="S18" s="21">
        <f>VLOOKUP($F$4+12,$B$5:$C$46,2)</f>
        <v>240</v>
      </c>
    </row>
    <row r="19" ht="15.6" spans="2:19">
      <c r="B19" s="21">
        <v>15</v>
      </c>
      <c r="C19" s="21">
        <v>365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30"/>
      <c r="P19" s="30"/>
      <c r="Q19" s="21">
        <f>VLOOKUP($F$4+13,$B$5:$C$46,2)</f>
        <v>235</v>
      </c>
      <c r="R19" s="21">
        <f>VLOOKUP($F$4+13,$B$5:$C$46,2)</f>
        <v>235</v>
      </c>
      <c r="S19" s="21">
        <f>VLOOKUP($F$4+13,$B$5:$C$46,2)</f>
        <v>235</v>
      </c>
    </row>
    <row r="20" ht="15.6" spans="2:19">
      <c r="B20" s="21">
        <v>16</v>
      </c>
      <c r="C20" s="21">
        <v>360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30"/>
      <c r="P20" s="30"/>
      <c r="R20" s="21">
        <f>VLOOKUP($F$4+14,$B$5:$C$46,2)</f>
        <v>230</v>
      </c>
      <c r="S20" s="21">
        <f>VLOOKUP($F$4+14,$B$5:$C$46,2)</f>
        <v>230</v>
      </c>
    </row>
    <row r="21" ht="15.6" spans="2:19">
      <c r="B21" s="21">
        <v>17</v>
      </c>
      <c r="C21" s="21">
        <v>355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30"/>
      <c r="P21" s="30"/>
      <c r="S21" s="21">
        <f>VLOOKUP($F$4+15,$B$5:$C$46,2)</f>
        <v>230</v>
      </c>
    </row>
    <row r="22" ht="16.35" spans="2:19">
      <c r="B22" s="21">
        <v>18</v>
      </c>
      <c r="C22" s="21">
        <v>350</v>
      </c>
      <c r="E22" s="26">
        <f t="shared" ref="E22:S22" si="11">SUM(E6:E21)/E5</f>
        <v>297.5</v>
      </c>
      <c r="F22" s="26">
        <f t="shared" si="11"/>
        <v>295</v>
      </c>
      <c r="G22" s="26">
        <f t="shared" si="11"/>
        <v>292.5</v>
      </c>
      <c r="H22" s="26">
        <f t="shared" si="11"/>
        <v>290</v>
      </c>
      <c r="I22" s="26">
        <f t="shared" si="11"/>
        <v>287.5</v>
      </c>
      <c r="J22" s="26">
        <f t="shared" si="11"/>
        <v>285</v>
      </c>
      <c r="K22" s="26">
        <f t="shared" si="11"/>
        <v>282.5</v>
      </c>
      <c r="L22" s="26">
        <f t="shared" si="11"/>
        <v>280</v>
      </c>
      <c r="M22" s="26">
        <f t="shared" si="11"/>
        <v>277.5</v>
      </c>
      <c r="N22" s="26">
        <f t="shared" si="11"/>
        <v>275</v>
      </c>
      <c r="O22" s="26">
        <f t="shared" si="11"/>
        <v>272.5</v>
      </c>
      <c r="P22" s="26">
        <f t="shared" si="11"/>
        <v>270</v>
      </c>
      <c r="Q22" s="26">
        <f t="shared" si="11"/>
        <v>267.5</v>
      </c>
      <c r="R22" s="26">
        <f t="shared" si="11"/>
        <v>265</v>
      </c>
      <c r="S22" s="26">
        <f t="shared" si="11"/>
        <v>262.8125</v>
      </c>
    </row>
    <row r="23" ht="16.35" spans="2:13">
      <c r="B23" s="21">
        <v>19</v>
      </c>
      <c r="C23" s="21">
        <v>345</v>
      </c>
      <c r="D23" s="19"/>
      <c r="E23" s="19"/>
      <c r="F23" s="19"/>
      <c r="G23" s="19"/>
      <c r="H23" s="19"/>
      <c r="I23" s="19"/>
      <c r="J23" s="19"/>
      <c r="K23" s="30"/>
      <c r="L23" s="30"/>
      <c r="M23" s="30"/>
    </row>
    <row r="24" ht="15.6" spans="2:13">
      <c r="B24" s="21">
        <v>20</v>
      </c>
      <c r="C24" s="21">
        <v>340</v>
      </c>
      <c r="D24" s="19"/>
      <c r="E24" s="19"/>
      <c r="F24" s="19"/>
      <c r="G24" s="19"/>
      <c r="H24" s="19"/>
      <c r="I24" s="19"/>
      <c r="J24" s="19"/>
      <c r="K24" s="30"/>
      <c r="L24" s="30"/>
      <c r="M24" s="30"/>
    </row>
    <row r="25" ht="15.6" spans="2:13">
      <c r="B25" s="21">
        <v>21</v>
      </c>
      <c r="C25" s="21">
        <v>335</v>
      </c>
      <c r="G25" s="19"/>
      <c r="H25" s="19"/>
      <c r="I25" s="19"/>
      <c r="J25" s="19"/>
      <c r="K25" s="30"/>
      <c r="L25" s="30"/>
      <c r="M25" s="30"/>
    </row>
    <row r="26" ht="15.6" spans="2:16">
      <c r="B26" s="21">
        <v>22</v>
      </c>
      <c r="C26" s="21">
        <v>330</v>
      </c>
      <c r="F26" s="27"/>
      <c r="G26" s="28"/>
      <c r="H26" s="28"/>
      <c r="I26" s="28"/>
      <c r="J26" s="28"/>
      <c r="K26" s="28"/>
      <c r="L26" s="29"/>
      <c r="M26" s="29"/>
      <c r="N26" s="27"/>
      <c r="O26" s="27"/>
      <c r="P26" s="27"/>
    </row>
    <row r="27" ht="15.6" spans="2:16">
      <c r="B27" s="21">
        <v>23</v>
      </c>
      <c r="C27" s="21">
        <v>325</v>
      </c>
      <c r="F27" s="27"/>
      <c r="G27" s="28"/>
      <c r="H27" s="28"/>
      <c r="I27" s="28"/>
      <c r="J27" s="28"/>
      <c r="K27" s="28"/>
      <c r="L27" s="29"/>
      <c r="M27" s="29"/>
      <c r="N27" s="27"/>
      <c r="O27" s="27"/>
      <c r="P27" s="27"/>
    </row>
    <row r="28" ht="15.6" spans="2:16">
      <c r="B28" s="21">
        <v>24</v>
      </c>
      <c r="C28" s="21">
        <v>320</v>
      </c>
      <c r="F28" s="27"/>
      <c r="G28" s="28"/>
      <c r="H28" s="28"/>
      <c r="I28" s="28"/>
      <c r="J28" s="28"/>
      <c r="K28" s="28"/>
      <c r="L28" s="29"/>
      <c r="M28" s="29"/>
      <c r="N28" s="27"/>
      <c r="O28" s="27"/>
      <c r="P28" s="27"/>
    </row>
    <row r="29" ht="15.6" spans="2:16">
      <c r="B29" s="21">
        <v>25</v>
      </c>
      <c r="C29" s="21">
        <v>315</v>
      </c>
      <c r="F29" s="27"/>
      <c r="G29" s="28"/>
      <c r="H29" s="28"/>
      <c r="I29" s="28"/>
      <c r="J29" s="28"/>
      <c r="K29" s="28"/>
      <c r="L29" s="29"/>
      <c r="M29" s="29"/>
      <c r="N29" s="27"/>
      <c r="O29" s="27"/>
      <c r="P29" s="27"/>
    </row>
    <row r="30" ht="15.6" spans="2:16">
      <c r="B30" s="21">
        <v>26</v>
      </c>
      <c r="C30" s="21">
        <v>310</v>
      </c>
      <c r="F30" s="27"/>
      <c r="G30" s="28"/>
      <c r="H30" s="28"/>
      <c r="I30" s="28"/>
      <c r="J30" s="28"/>
      <c r="K30" s="29"/>
      <c r="L30" s="31"/>
      <c r="M30" s="29"/>
      <c r="N30" s="27"/>
      <c r="O30" s="27"/>
      <c r="P30" s="27"/>
    </row>
    <row r="31" ht="15.6" spans="2:16">
      <c r="B31" s="21">
        <v>27</v>
      </c>
      <c r="C31" s="21">
        <v>305</v>
      </c>
      <c r="F31" s="27"/>
      <c r="G31" s="28"/>
      <c r="H31" s="28"/>
      <c r="I31" s="28"/>
      <c r="J31" s="28"/>
      <c r="K31" s="29"/>
      <c r="L31" s="29"/>
      <c r="M31" s="29"/>
      <c r="N31" s="27"/>
      <c r="O31" s="27"/>
      <c r="P31" s="27"/>
    </row>
    <row r="32" ht="15.6" spans="2:16">
      <c r="B32" s="21">
        <v>28</v>
      </c>
      <c r="C32" s="21">
        <v>300</v>
      </c>
      <c r="F32" s="27"/>
      <c r="G32" s="28"/>
      <c r="H32" s="29"/>
      <c r="I32" s="28"/>
      <c r="J32" s="28"/>
      <c r="K32" s="29"/>
      <c r="L32" s="29"/>
      <c r="M32" s="29"/>
      <c r="N32" s="27"/>
      <c r="O32" s="27"/>
      <c r="P32" s="27"/>
    </row>
    <row r="33" ht="15.6" spans="2:16">
      <c r="B33" s="21">
        <v>29</v>
      </c>
      <c r="C33" s="21">
        <v>295</v>
      </c>
      <c r="F33" s="27"/>
      <c r="G33" s="28"/>
      <c r="H33" s="29"/>
      <c r="I33" s="28"/>
      <c r="J33" s="28"/>
      <c r="K33" s="29"/>
      <c r="L33" s="29"/>
      <c r="M33" s="29"/>
      <c r="N33" s="27"/>
      <c r="O33" s="27"/>
      <c r="P33" s="27"/>
    </row>
    <row r="34" ht="15.6" spans="2:16">
      <c r="B34" s="21">
        <v>30</v>
      </c>
      <c r="C34" s="21">
        <v>290</v>
      </c>
      <c r="F34" s="27"/>
      <c r="G34" s="28"/>
      <c r="H34" s="29"/>
      <c r="I34" s="28"/>
      <c r="J34" s="28"/>
      <c r="K34" s="29"/>
      <c r="L34" s="29"/>
      <c r="M34" s="29"/>
      <c r="N34" s="27"/>
      <c r="O34" s="27"/>
      <c r="P34" s="27"/>
    </row>
    <row r="35" ht="15.6" spans="2:16">
      <c r="B35" s="21">
        <v>31</v>
      </c>
      <c r="C35" s="21">
        <v>285</v>
      </c>
      <c r="F35" s="27"/>
      <c r="G35" s="28"/>
      <c r="H35" s="29"/>
      <c r="I35" s="28"/>
      <c r="J35" s="28"/>
      <c r="K35" s="29"/>
      <c r="L35" s="29"/>
      <c r="M35" s="29"/>
      <c r="N35" s="27"/>
      <c r="O35" s="27"/>
      <c r="P35" s="27"/>
    </row>
    <row r="36" ht="15.6" spans="2:16">
      <c r="B36" s="21">
        <v>32</v>
      </c>
      <c r="C36" s="21">
        <v>280</v>
      </c>
      <c r="F36" s="27"/>
      <c r="G36" s="28"/>
      <c r="H36" s="28"/>
      <c r="I36" s="28"/>
      <c r="J36" s="28"/>
      <c r="K36" s="29"/>
      <c r="L36" s="29"/>
      <c r="M36" s="29"/>
      <c r="N36" s="27"/>
      <c r="O36" s="27"/>
      <c r="P36" s="27"/>
    </row>
    <row r="37" ht="15.6" spans="2:16">
      <c r="B37" s="21">
        <v>33</v>
      </c>
      <c r="C37" s="21">
        <v>275</v>
      </c>
      <c r="F37" s="27"/>
      <c r="G37" s="28"/>
      <c r="H37" s="28"/>
      <c r="I37" s="28"/>
      <c r="J37" s="28"/>
      <c r="K37" s="29"/>
      <c r="L37" s="29"/>
      <c r="M37" s="29"/>
      <c r="N37" s="27"/>
      <c r="O37" s="27"/>
      <c r="P37" s="27"/>
    </row>
    <row r="38" ht="15.6" spans="2:13">
      <c r="B38" s="21">
        <v>34</v>
      </c>
      <c r="C38" s="21">
        <v>270</v>
      </c>
      <c r="G38" s="19"/>
      <c r="H38" s="19"/>
      <c r="I38" s="19"/>
      <c r="J38" s="19"/>
      <c r="K38" s="30"/>
      <c r="L38" s="30"/>
      <c r="M38" s="30"/>
    </row>
    <row r="39" ht="15.6" spans="2:13">
      <c r="B39" s="21">
        <v>35</v>
      </c>
      <c r="C39" s="21">
        <v>265</v>
      </c>
      <c r="G39" s="19"/>
      <c r="H39" s="19"/>
      <c r="I39" s="25"/>
      <c r="J39" s="25"/>
      <c r="K39" s="30"/>
      <c r="L39" s="30"/>
      <c r="M39" s="30"/>
    </row>
    <row r="40" ht="15.6" spans="2:13">
      <c r="B40" s="21">
        <v>36</v>
      </c>
      <c r="C40" s="21">
        <v>260</v>
      </c>
      <c r="G40" s="19"/>
      <c r="H40" s="19"/>
      <c r="I40" s="19"/>
      <c r="J40" s="19"/>
      <c r="K40" s="30"/>
      <c r="L40" s="30"/>
      <c r="M40" s="30"/>
    </row>
    <row r="41" ht="15.6" spans="2:13">
      <c r="B41" s="21">
        <v>37</v>
      </c>
      <c r="C41" s="21">
        <v>255</v>
      </c>
      <c r="G41" s="19"/>
      <c r="H41" s="19"/>
      <c r="I41" s="19"/>
      <c r="J41" s="19"/>
      <c r="K41" s="30"/>
      <c r="L41" s="30"/>
      <c r="M41" s="30"/>
    </row>
    <row r="42" ht="15.6" spans="2:13">
      <c r="B42" s="21">
        <v>38</v>
      </c>
      <c r="C42" s="21">
        <v>250</v>
      </c>
      <c r="G42" s="19"/>
      <c r="H42" s="19"/>
      <c r="I42" s="19"/>
      <c r="J42" s="19"/>
      <c r="K42" s="30"/>
      <c r="L42" s="30"/>
      <c r="M42" s="30"/>
    </row>
    <row r="43" ht="15.6" spans="2:13">
      <c r="B43" s="21">
        <v>39</v>
      </c>
      <c r="C43" s="21">
        <v>245</v>
      </c>
      <c r="G43" s="19"/>
      <c r="H43" s="19"/>
      <c r="I43" s="19"/>
      <c r="J43" s="19"/>
      <c r="K43" s="30"/>
      <c r="L43" s="30"/>
      <c r="M43" s="30"/>
    </row>
    <row r="44" ht="15.6" spans="2:13">
      <c r="B44" s="21">
        <v>40</v>
      </c>
      <c r="C44" s="21">
        <v>240</v>
      </c>
      <c r="G44" s="19"/>
      <c r="H44" s="19"/>
      <c r="I44" s="19"/>
      <c r="J44" s="19"/>
      <c r="K44" s="30"/>
      <c r="L44" s="30"/>
      <c r="M44" s="30"/>
    </row>
    <row r="45" ht="15.6" spans="2:13">
      <c r="B45" s="21">
        <v>41</v>
      </c>
      <c r="C45" s="21">
        <v>235</v>
      </c>
      <c r="G45" s="19"/>
      <c r="H45" s="19"/>
      <c r="I45" s="19"/>
      <c r="J45" s="19"/>
      <c r="K45" s="30"/>
      <c r="L45" s="30"/>
      <c r="M45" s="30"/>
    </row>
    <row r="46" ht="15.6" spans="2:13">
      <c r="B46" s="21">
        <v>42</v>
      </c>
      <c r="C46" s="21">
        <v>230</v>
      </c>
      <c r="G46" s="19"/>
      <c r="H46" s="19"/>
      <c r="I46" s="19"/>
      <c r="J46" s="19"/>
      <c r="K46" s="30"/>
      <c r="L46" s="30"/>
      <c r="M46" s="30"/>
    </row>
    <row r="47" ht="15.6" spans="2:13">
      <c r="B47" s="21">
        <v>43</v>
      </c>
      <c r="C47" s="21">
        <v>225</v>
      </c>
      <c r="G47" s="19"/>
      <c r="H47" s="19"/>
      <c r="I47" s="19"/>
      <c r="J47" s="19"/>
      <c r="K47" s="30"/>
      <c r="L47" s="30"/>
      <c r="M47" s="30"/>
    </row>
    <row r="48" ht="15.6" spans="2:13">
      <c r="B48" s="21">
        <v>44</v>
      </c>
      <c r="C48" s="21">
        <v>220</v>
      </c>
      <c r="G48" s="19"/>
      <c r="H48" s="19"/>
      <c r="I48" s="19"/>
      <c r="J48" s="19"/>
      <c r="K48" s="30"/>
      <c r="L48" s="30"/>
      <c r="M48" s="30"/>
    </row>
    <row r="49" ht="15.6" spans="2:13">
      <c r="B49" s="21">
        <v>45</v>
      </c>
      <c r="C49" s="21">
        <v>215</v>
      </c>
      <c r="G49" s="19"/>
      <c r="H49" s="19"/>
      <c r="I49" s="19"/>
      <c r="J49" s="19"/>
      <c r="K49" s="30"/>
      <c r="L49" s="30"/>
      <c r="M49" s="30"/>
    </row>
    <row r="50" ht="15.6" spans="2:13">
      <c r="B50" s="21">
        <v>46</v>
      </c>
      <c r="C50" s="21">
        <v>210</v>
      </c>
      <c r="G50" s="19"/>
      <c r="H50" s="19"/>
      <c r="I50" s="19"/>
      <c r="J50" s="19"/>
      <c r="K50" s="30"/>
      <c r="L50" s="30"/>
      <c r="M50" s="30"/>
    </row>
    <row r="51" ht="15.6" spans="2:13">
      <c r="B51" s="21">
        <v>47</v>
      </c>
      <c r="C51" s="21">
        <v>205</v>
      </c>
      <c r="G51" s="19"/>
      <c r="H51" s="19"/>
      <c r="I51" s="19"/>
      <c r="J51" s="19"/>
      <c r="K51" s="30"/>
      <c r="L51" s="30"/>
      <c r="M51" s="30"/>
    </row>
    <row r="52" ht="15.6" spans="2:13">
      <c r="B52" s="21">
        <v>48</v>
      </c>
      <c r="C52" s="21">
        <v>200</v>
      </c>
      <c r="G52" s="19"/>
      <c r="H52" s="19"/>
      <c r="I52" s="19"/>
      <c r="J52" s="19"/>
      <c r="K52" s="30"/>
      <c r="L52" s="30"/>
      <c r="M52" s="30"/>
    </row>
    <row r="53" ht="15.6" spans="2:13">
      <c r="B53" s="21">
        <v>49</v>
      </c>
      <c r="C53" s="21">
        <v>195</v>
      </c>
      <c r="G53" s="19"/>
      <c r="H53" s="19"/>
      <c r="I53" s="19"/>
      <c r="J53" s="19"/>
      <c r="K53" s="30"/>
      <c r="L53" s="30"/>
      <c r="M53" s="30"/>
    </row>
    <row r="54" ht="15.6" spans="2:13">
      <c r="B54" s="21">
        <v>50</v>
      </c>
      <c r="C54" s="21">
        <v>190</v>
      </c>
      <c r="G54" s="19"/>
      <c r="H54" s="19"/>
      <c r="I54" s="19"/>
      <c r="J54" s="19"/>
      <c r="K54" s="30"/>
      <c r="L54" s="30"/>
      <c r="M54" s="30"/>
    </row>
    <row r="55" ht="15.6" spans="7:13">
      <c r="G55" s="19"/>
      <c r="H55" s="19"/>
      <c r="I55" s="19"/>
      <c r="J55" s="19"/>
      <c r="K55" s="30"/>
      <c r="L55" s="30"/>
      <c r="M55" s="30"/>
    </row>
    <row r="56" ht="15.6" spans="7:13">
      <c r="G56" s="19"/>
      <c r="H56" s="19"/>
      <c r="I56" s="19"/>
      <c r="J56" s="19"/>
      <c r="K56" s="30"/>
      <c r="L56" s="30"/>
      <c r="M56" s="30"/>
    </row>
    <row r="57" ht="15.6" spans="7:13">
      <c r="G57" s="19"/>
      <c r="H57" s="19"/>
      <c r="I57" s="19"/>
      <c r="J57" s="19"/>
      <c r="K57" s="30"/>
      <c r="L57" s="30"/>
      <c r="M57" s="30"/>
    </row>
    <row r="58" ht="15.6" spans="7:13">
      <c r="G58" s="19"/>
      <c r="H58" s="19"/>
      <c r="I58" s="19"/>
      <c r="J58" s="19"/>
      <c r="K58" s="30"/>
      <c r="L58" s="30"/>
      <c r="M58" s="30"/>
    </row>
    <row r="59" ht="15.6" spans="7:13">
      <c r="G59" s="19"/>
      <c r="H59" s="19"/>
      <c r="I59" s="19"/>
      <c r="J59" s="19"/>
      <c r="K59" s="30"/>
      <c r="L59" s="30"/>
      <c r="M59" s="30"/>
    </row>
    <row r="60" ht="15.6" spans="7:13">
      <c r="G60" s="19"/>
      <c r="H60" s="19"/>
      <c r="I60" s="19"/>
      <c r="J60" s="19"/>
      <c r="K60" s="30"/>
      <c r="L60" s="30"/>
      <c r="M60" s="30"/>
    </row>
    <row r="61" ht="15.6" spans="7:13">
      <c r="G61" s="19"/>
      <c r="H61" s="19"/>
      <c r="I61" s="19"/>
      <c r="J61" s="19"/>
      <c r="K61" s="30"/>
      <c r="L61" s="30"/>
      <c r="M61" s="30"/>
    </row>
    <row r="62" ht="15.6" spans="7:13">
      <c r="G62" s="19"/>
      <c r="H62" s="19"/>
      <c r="I62" s="19"/>
      <c r="J62" s="19"/>
      <c r="K62" s="30"/>
      <c r="L62" s="30"/>
      <c r="M62" s="30"/>
    </row>
    <row r="63" ht="15.6" spans="7:13">
      <c r="G63" s="19"/>
      <c r="H63" s="19"/>
      <c r="I63" s="19"/>
      <c r="J63" s="19"/>
      <c r="K63" s="30"/>
      <c r="L63" s="30"/>
      <c r="M63" s="30"/>
    </row>
    <row r="64" ht="15.6" spans="7:13">
      <c r="G64" s="19"/>
      <c r="H64" s="19"/>
      <c r="I64" s="19"/>
      <c r="J64" s="19"/>
      <c r="K64" s="30"/>
      <c r="L64" s="30"/>
      <c r="M64" s="30"/>
    </row>
    <row r="65" ht="15.6" spans="7:13">
      <c r="G65" s="19"/>
      <c r="H65" s="19"/>
      <c r="I65" s="19"/>
      <c r="J65" s="19"/>
      <c r="K65" s="30"/>
      <c r="L65" s="30"/>
      <c r="M65" s="30"/>
    </row>
    <row r="66" ht="15.6" spans="7:13">
      <c r="G66" s="19"/>
      <c r="H66" s="19"/>
      <c r="I66" s="19"/>
      <c r="J66" s="19"/>
      <c r="K66" s="30"/>
      <c r="L66" s="30"/>
      <c r="M66" s="30"/>
    </row>
    <row r="67" ht="15.6" spans="7:13">
      <c r="G67" s="19"/>
      <c r="H67" s="19"/>
      <c r="I67" s="19"/>
      <c r="J67" s="19"/>
      <c r="K67" s="30"/>
      <c r="L67" s="30"/>
      <c r="M67" s="30"/>
    </row>
    <row r="68" ht="15.6" spans="2:13">
      <c r="B68" s="30"/>
      <c r="C68" s="30"/>
      <c r="G68" s="19"/>
      <c r="H68" s="19"/>
      <c r="I68" s="19"/>
      <c r="J68" s="19"/>
      <c r="K68" s="30"/>
      <c r="L68" s="30"/>
      <c r="M68" s="30"/>
    </row>
    <row r="69" ht="15.6" spans="2:13">
      <c r="B69" s="25"/>
      <c r="C69" s="25"/>
      <c r="D69" s="25"/>
      <c r="E69" s="25"/>
      <c r="F69" s="25"/>
      <c r="G69" s="25"/>
      <c r="H69" s="25"/>
      <c r="I69" s="25"/>
      <c r="J69" s="25"/>
      <c r="K69" s="30"/>
      <c r="L69" s="30"/>
      <c r="M69" s="30"/>
    </row>
    <row r="70" ht="15.6" spans="2:13">
      <c r="B70" s="30"/>
      <c r="C70" s="30"/>
      <c r="D70" s="19"/>
      <c r="E70" s="19"/>
      <c r="F70" s="19"/>
      <c r="G70" s="19"/>
      <c r="H70" s="19"/>
      <c r="I70" s="19"/>
      <c r="J70" s="19"/>
      <c r="K70" s="30"/>
      <c r="L70" s="30"/>
      <c r="M70" s="30"/>
    </row>
    <row r="71" ht="15.6" spans="2:13">
      <c r="B71" s="30"/>
      <c r="C71" s="30"/>
      <c r="D71" s="19"/>
      <c r="E71" s="19"/>
      <c r="F71" s="19"/>
      <c r="G71" s="19"/>
      <c r="H71" s="19"/>
      <c r="I71" s="19"/>
      <c r="J71" s="19"/>
      <c r="K71" s="30"/>
      <c r="L71" s="30"/>
      <c r="M71" s="30"/>
    </row>
    <row r="72" ht="15.6" spans="2:13">
      <c r="B72" s="30"/>
      <c r="C72" s="30"/>
      <c r="D72" s="19"/>
      <c r="E72" s="19"/>
      <c r="F72" s="19"/>
      <c r="G72" s="19"/>
      <c r="H72" s="19"/>
      <c r="I72" s="19"/>
      <c r="J72" s="19"/>
      <c r="K72" s="30"/>
      <c r="L72" s="30"/>
      <c r="M72" s="30"/>
    </row>
    <row r="73" ht="15.6" spans="2:13">
      <c r="B73" s="30"/>
      <c r="C73" s="30"/>
      <c r="D73" s="19"/>
      <c r="E73" s="19"/>
      <c r="F73" s="19"/>
      <c r="G73" s="19"/>
      <c r="H73" s="19"/>
      <c r="I73" s="19"/>
      <c r="J73" s="19"/>
      <c r="K73" s="30"/>
      <c r="L73" s="30"/>
      <c r="M73" s="30"/>
    </row>
    <row r="74" ht="15.6" spans="2:13">
      <c r="B74" s="30"/>
      <c r="C74" s="30"/>
      <c r="D74" s="25"/>
      <c r="E74" s="25"/>
      <c r="F74" s="25"/>
      <c r="G74" s="25"/>
      <c r="H74" s="25"/>
      <c r="I74" s="19"/>
      <c r="J74" s="19"/>
      <c r="K74" s="30"/>
      <c r="L74" s="30"/>
      <c r="M74" s="30"/>
    </row>
    <row r="75" ht="15.6" spans="2:13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ht="15.6" spans="2:13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ht="15.6" spans="2:13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ht="15.6" spans="2:13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ht="15.6" spans="2:13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ht="15.6" spans="2:13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ht="15.6" spans="2:13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ht="15.6" spans="2:13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ht="15.6" spans="2:13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ht="15.6" spans="2:13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  <row r="85" ht="15.6" spans="2:13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</row>
    <row r="86" ht="15.6" spans="2:13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</row>
    <row r="87" ht="15.6" spans="2:13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</row>
    <row r="88" ht="15.6" spans="2:13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</row>
    <row r="89" ht="15.6" spans="2:13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</row>
    <row r="91" ht="15.6" spans="2:13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</row>
    <row r="92" ht="15.6" spans="2:13">
      <c r="B92" s="25"/>
      <c r="C92" s="25"/>
      <c r="D92" s="25"/>
      <c r="E92" s="25"/>
      <c r="F92" s="25"/>
      <c r="G92" s="25"/>
      <c r="H92" s="25"/>
      <c r="I92" s="25"/>
      <c r="J92" s="25"/>
      <c r="K92" s="30"/>
      <c r="L92" s="30"/>
      <c r="M92" s="30"/>
    </row>
    <row r="93" ht="15.6" spans="2:13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</row>
    <row r="94" ht="15.6" spans="2:13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</row>
    <row r="95" ht="15.6" spans="2:13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</row>
    <row r="96" ht="15.6" spans="2:13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</row>
    <row r="97" ht="15.6" spans="2:13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</row>
    <row r="98" ht="15.6" spans="2:13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</row>
    <row r="99" ht="15.6" spans="2:13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</row>
    <row r="100" ht="15.6" spans="2:13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</row>
    <row r="101" ht="15.6" spans="2:13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</row>
    <row r="102" ht="15.6" spans="2:13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</row>
    <row r="103" ht="15.6" spans="2:13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</row>
    <row r="104" ht="15.6" spans="2:13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</row>
    <row r="105" ht="15.6" spans="2:13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  <row r="106" ht="15.6" spans="2:13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</row>
    <row r="107" ht="15.6" spans="2:13">
      <c r="B107" s="30"/>
      <c r="C107" s="30"/>
      <c r="D107" s="30" t="e">
        <f>IF(#REF!&lt;#REF!,+#REF!,IF(#REF!&lt;#REF!,+#REF!,+#REF!))</f>
        <v>#REF!</v>
      </c>
      <c r="E107" s="30"/>
      <c r="F107" s="30"/>
      <c r="G107" s="30"/>
      <c r="H107" s="30"/>
      <c r="I107" s="30"/>
      <c r="J107" s="30"/>
      <c r="K107" s="30"/>
      <c r="L107" s="30"/>
      <c r="M107" s="30"/>
    </row>
    <row r="108" ht="15.6" spans="2:13">
      <c r="B108" s="30"/>
      <c r="C108" s="30"/>
      <c r="D108" s="30" t="e">
        <f>IF(#REF!&lt;#REF!,+#REF!,IF(#REF!&lt;#REF!,+#REF!,+#REF!))</f>
        <v>#REF!</v>
      </c>
      <c r="E108" s="30"/>
      <c r="F108" s="30"/>
      <c r="G108" s="30"/>
      <c r="H108" s="30"/>
      <c r="I108" s="30"/>
      <c r="J108" s="30"/>
      <c r="K108" s="30"/>
      <c r="L108" s="30"/>
      <c r="M108" s="30"/>
    </row>
    <row r="109" ht="15.6" spans="2:13">
      <c r="B109" s="30"/>
      <c r="C109" s="30"/>
      <c r="D109" s="30" t="e">
        <f>IF(#REF!&lt;#REF!,+#REF!,IF(#REF!&lt;#REF!,+#REF!,+#REF!))</f>
        <v>#REF!</v>
      </c>
      <c r="E109" s="30"/>
      <c r="F109" s="30"/>
      <c r="G109" s="30"/>
      <c r="H109" s="30"/>
      <c r="I109" s="30"/>
      <c r="J109" s="30"/>
      <c r="K109" s="30"/>
      <c r="L109" s="30"/>
      <c r="M109" s="30"/>
    </row>
    <row r="110" ht="15.6" spans="2:13">
      <c r="B110" s="30"/>
      <c r="C110" s="30"/>
      <c r="D110" s="30" t="e">
        <f>IF(#REF!&lt;#REF!,+#REF!,IF(#REF!&lt;#REF!,+#REF!,+#REF!))</f>
        <v>#REF!</v>
      </c>
      <c r="E110" s="30"/>
      <c r="F110" s="30"/>
      <c r="G110" s="30"/>
      <c r="H110" s="30"/>
      <c r="I110" s="30"/>
      <c r="J110" s="30"/>
      <c r="K110" s="30"/>
      <c r="L110" s="30"/>
      <c r="M110" s="30"/>
    </row>
    <row r="111" ht="15.6" spans="2:13">
      <c r="B111" s="30"/>
      <c r="C111" s="30"/>
      <c r="D111" s="30" t="e">
        <f>IF(#REF!&lt;#REF!,+#REF!,IF(#REF!&lt;#REF!,+#REF!,+#REF!))</f>
        <v>#REF!</v>
      </c>
      <c r="E111" s="30"/>
      <c r="F111" s="30"/>
      <c r="G111" s="30"/>
      <c r="H111" s="30"/>
      <c r="I111" s="30"/>
      <c r="J111" s="30"/>
      <c r="K111" s="30"/>
      <c r="L111" s="30"/>
      <c r="M111" s="30"/>
    </row>
    <row r="112" ht="15.6" spans="2:13">
      <c r="B112" s="30"/>
      <c r="C112" s="30"/>
      <c r="D112" s="30" t="e">
        <f>IF(#REF!&lt;#REF!,+#REF!,IF(#REF!&lt;#REF!,+#REF!,+#REF!))</f>
        <v>#REF!</v>
      </c>
      <c r="E112" s="30"/>
      <c r="F112" s="30"/>
      <c r="G112" s="30"/>
      <c r="H112" s="30"/>
      <c r="I112" s="30"/>
      <c r="J112" s="30"/>
      <c r="K112" s="30"/>
      <c r="L112" s="30"/>
      <c r="M112" s="30"/>
    </row>
    <row r="113" ht="15.6" spans="2:13">
      <c r="B113" s="30"/>
      <c r="C113" s="30"/>
      <c r="D113" s="30" t="e">
        <f>IF(#REF!&lt;#REF!,+#REF!,IF(#REF!&lt;#REF!,+#REF!,+#REF!))</f>
        <v>#REF!</v>
      </c>
      <c r="E113" s="30"/>
      <c r="F113" s="30"/>
      <c r="G113" s="30"/>
      <c r="H113" s="30"/>
      <c r="I113" s="30"/>
      <c r="J113" s="30"/>
      <c r="K113" s="30"/>
      <c r="L113" s="30"/>
      <c r="M113" s="30"/>
    </row>
    <row r="114" ht="15.6" spans="2:13">
      <c r="B114" s="30"/>
      <c r="C114" s="30"/>
      <c r="D114" s="30" t="e">
        <f>IF(#REF!&lt;#REF!,+#REF!,IF(#REF!&lt;#REF!,+#REF!,+#REF!))</f>
        <v>#REF!</v>
      </c>
      <c r="E114" s="30"/>
      <c r="F114" s="30"/>
      <c r="G114" s="30"/>
      <c r="H114" s="30"/>
      <c r="I114" s="30"/>
      <c r="J114" s="30"/>
      <c r="K114" s="30"/>
      <c r="L114" s="30"/>
      <c r="M114" s="30"/>
    </row>
    <row r="115" ht="15.6" spans="2:13">
      <c r="B115" s="30"/>
      <c r="C115" s="30"/>
      <c r="D115" s="30" t="e">
        <f>IF(#REF!&lt;#REF!,+#REF!,IF(#REF!&lt;#REF!,+#REF!,+#REF!))</f>
        <v>#REF!</v>
      </c>
      <c r="E115" s="30"/>
      <c r="F115" s="30"/>
      <c r="G115" s="30"/>
      <c r="H115" s="30"/>
      <c r="I115" s="30"/>
      <c r="J115" s="30"/>
      <c r="K115" s="30"/>
      <c r="L115" s="30"/>
      <c r="M115" s="30"/>
    </row>
    <row r="116" ht="15.6" spans="2:13">
      <c r="B116" s="30"/>
      <c r="C116" s="30"/>
      <c r="D116" s="30" t="e">
        <f>IF(#REF!&lt;#REF!,+#REF!,IF(#REF!&lt;#REF!,+#REF!,+#REF!))</f>
        <v>#REF!</v>
      </c>
      <c r="E116" s="30"/>
      <c r="F116" s="30"/>
      <c r="G116" s="30"/>
      <c r="H116" s="30"/>
      <c r="I116" s="30"/>
      <c r="J116" s="30"/>
      <c r="K116" s="30"/>
      <c r="L116" s="30"/>
      <c r="M116" s="30"/>
    </row>
    <row r="117" ht="15.6" spans="2:13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</row>
    <row r="118" ht="15.6" spans="2:13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</row>
    <row r="119" ht="15.6" spans="2:13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</row>
    <row r="120" ht="15.6" spans="2:13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</row>
    <row r="121" ht="15.6" spans="2:13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</row>
    <row r="122" ht="15.6" spans="2:13">
      <c r="B122" s="25"/>
      <c r="C122" s="25"/>
      <c r="D122" s="25"/>
      <c r="E122" s="25"/>
      <c r="F122" s="25"/>
      <c r="G122" s="25"/>
      <c r="H122" s="25"/>
      <c r="I122" s="25"/>
      <c r="J122" s="25"/>
      <c r="K122" s="30"/>
      <c r="L122" s="30"/>
      <c r="M122" s="30"/>
    </row>
    <row r="123" ht="15.6" spans="2:13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</row>
    <row r="124" ht="15.6" spans="2:13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</row>
    <row r="125" ht="15.6" spans="2:13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</row>
    <row r="126" ht="15.6" spans="2:13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</row>
    <row r="127" ht="15.6" spans="2:13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</row>
    <row r="128" ht="15.6" spans="2:13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</row>
    <row r="129" ht="15.6" spans="2:13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</row>
    <row r="130" ht="15.6" spans="2:13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</row>
    <row r="131" ht="15.6" spans="2:13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</row>
    <row r="132" ht="15.6" spans="2:13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</row>
    <row r="133" ht="15.6" spans="2:13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</row>
    <row r="134" ht="15.6" spans="2:13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</row>
    <row r="135" ht="15.6" spans="2:13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</row>
    <row r="136" ht="15.6" spans="2:13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</row>
    <row r="137" ht="15.6" spans="2:13">
      <c r="B137" s="25"/>
      <c r="C137" s="25"/>
      <c r="D137" s="25"/>
      <c r="E137" s="25"/>
      <c r="F137" s="25"/>
      <c r="G137" s="25"/>
      <c r="H137" s="25"/>
      <c r="I137" s="25"/>
      <c r="J137" s="25"/>
      <c r="K137" s="30"/>
      <c r="L137" s="30"/>
      <c r="M137" s="30"/>
    </row>
    <row r="138" ht="15.6" spans="2:13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</row>
    <row r="139" ht="15.6" spans="2:13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</row>
    <row r="140" ht="15.6" spans="2:13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</row>
    <row r="141" ht="15.6" spans="2:13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</row>
    <row r="142" ht="15.6" spans="2:13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</row>
    <row r="143" ht="15.6" spans="2:13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</row>
    <row r="144" ht="15.6" spans="2:13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</row>
    <row r="145" ht="15.6" spans="2:13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</row>
    <row r="146" ht="15.6" spans="2:13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</row>
    <row r="147" ht="15.6" spans="2:13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</row>
    <row r="148" ht="15.6" spans="2:13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</row>
    <row r="149" ht="15.6" spans="2:13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</row>
    <row r="150" ht="15.6" spans="2:13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</row>
    <row r="151" ht="15.6" spans="2:13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</row>
    <row r="152" ht="15.6" spans="2:13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</row>
    <row r="153" ht="15.6" spans="2:13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</row>
    <row r="154" ht="15.6" spans="2:13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</row>
    <row r="155" ht="15.6" spans="2:13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</row>
    <row r="156" ht="15.6" spans="2:13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</row>
    <row r="157" ht="15.6" spans="2:13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</row>
    <row r="158" ht="15.6" spans="2:13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</row>
    <row r="159" ht="15.6" spans="2:13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</row>
    <row r="160" ht="15.6" spans="2:13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</row>
    <row r="161" ht="15.6" spans="2:13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</row>
    <row r="162" ht="15.6" spans="2:13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</row>
    <row r="163" ht="15.6" spans="2:13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</row>
    <row r="164" ht="15.6" spans="2:13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</row>
    <row r="165" ht="15.6" spans="2:13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</row>
    <row r="166" ht="15.6" spans="2:13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</row>
    <row r="167" ht="15.6" spans="2:13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</row>
    <row r="168" ht="15.6" spans="2:13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</row>
    <row r="169" ht="15.6" spans="2:13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</row>
    <row r="170" ht="15.6" spans="2:13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</row>
    <row r="171" ht="15.6" spans="2:13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</row>
    <row r="172" ht="15.6" spans="2:13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</row>
    <row r="173" ht="15.6" spans="2:13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</row>
    <row r="174" ht="15.6" spans="2:13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</row>
    <row r="175" ht="15.6" spans="2:13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</row>
    <row r="176" ht="15.6" spans="2:13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</row>
    <row r="177" ht="15.6" spans="2:13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</row>
    <row r="178" ht="15.6" spans="2:13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</row>
    <row r="179" ht="15.6" spans="2:13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</row>
    <row r="180" ht="15.6" spans="2:13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</row>
    <row r="181" ht="15.6" spans="2:13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</row>
    <row r="182" ht="15.6" spans="2:13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</row>
    <row r="183" ht="15.6" spans="2:13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</row>
    <row r="184" ht="15.6" spans="2:13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</row>
    <row r="185" ht="15.6" spans="2:13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</row>
    <row r="186" ht="15.6" spans="2:13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</row>
    <row r="187" ht="15.6" spans="2:13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</row>
    <row r="188" ht="15.6" spans="2:13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</row>
    <row r="189" ht="15.6" spans="2:13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</row>
    <row r="190" ht="15.6" spans="2:13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</row>
    <row r="191" ht="15.6" spans="2:13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</row>
    <row r="192" ht="15.6" spans="2:13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</row>
    <row r="193" ht="15.6" spans="2:13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</row>
    <row r="194" ht="15.6" spans="2:13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</row>
    <row r="195" ht="15.6" spans="2:13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</row>
    <row r="196" ht="15.6" spans="2:13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</row>
    <row r="197" ht="15.6" spans="2:13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</row>
    <row r="198" ht="15.6" spans="2:13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</row>
    <row r="199" ht="15.6" spans="2:13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</row>
    <row r="200" ht="15.6" spans="2:13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</row>
    <row r="201" ht="15.6" spans="2:13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</row>
    <row r="202" ht="15.6" spans="2:13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</row>
    <row r="203" ht="15.6" spans="2:13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</row>
    <row r="204" ht="15.6" spans="2:13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</row>
    <row r="205" ht="15.6" spans="2:13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</row>
    <row r="206" ht="15.6" spans="2:13"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</row>
    <row r="207" ht="15.6" spans="2:13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</row>
    <row r="208" ht="15.6" spans="2:13"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</row>
    <row r="209" ht="15.6" spans="2:13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</row>
    <row r="210" ht="15.6" spans="2:13"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</row>
    <row r="211" ht="15.6" spans="2:13"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</row>
    <row r="212" ht="15.6" spans="2:13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</row>
    <row r="213" ht="15.6" spans="2:13"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</row>
    <row r="214" ht="15.6" spans="2:13"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</row>
    <row r="215" ht="15.6" spans="2:13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</row>
    <row r="216" ht="15.6" spans="2:13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</row>
    <row r="217" ht="15.6" spans="2:13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</row>
    <row r="218" ht="15.6" spans="2:13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</row>
    <row r="219" ht="15.6" spans="2:13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</row>
    <row r="220" ht="15.6" spans="2:13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</row>
    <row r="221" ht="15.6" spans="2:13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</row>
    <row r="222" ht="15.6" spans="2:13"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</row>
    <row r="223" ht="15.6" spans="2:13"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</row>
    <row r="224" ht="15.6" spans="2:13"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</row>
    <row r="225" ht="15.6" spans="2:13"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</row>
    <row r="226" ht="15.6" spans="2:13"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</row>
    <row r="227" ht="15.6" spans="2:13"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</row>
    <row r="228" ht="15.6" spans="2:13"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</row>
    <row r="229" ht="15.6" spans="2:13"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</row>
    <row r="230" ht="15.6" spans="2:13"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</row>
    <row r="231" ht="15.6" spans="2:13"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</row>
    <row r="232" ht="15.6" spans="2:13"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</row>
    <row r="233" ht="15.6" spans="2:13"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</row>
    <row r="234" ht="15.6" spans="2:13"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</row>
    <row r="235" ht="15.6" spans="2:13"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</row>
    <row r="236" ht="15.6" spans="2:13"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</row>
    <row r="237" ht="15.6" spans="2:13"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</row>
    <row r="238" ht="15.6" spans="2:13"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</row>
    <row r="239" ht="15.6" spans="2:13"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</row>
    <row r="240" ht="15.6" spans="2:13"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</row>
    <row r="241" ht="15.6" spans="2:13"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</row>
    <row r="242" ht="15.6" spans="2:13"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</row>
    <row r="243" ht="15.6" spans="2:13"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</row>
    <row r="244" ht="15.6" spans="2:13"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</row>
  </sheetData>
  <sheetProtection selectLockedCells="1" selectUnlockedCells="1"/>
  <mergeCells count="1">
    <mergeCell ref="B2:P2"/>
  </mergeCells>
  <pageMargins left="0.2" right="0.129166666666667" top="0.318055555555556" bottom="0.490277777777778" header="0.510416666666667" footer="0.510416666666667"/>
  <pageSetup paperSize="9" firstPageNumber="0" orientation="portrait" useFirstPageNumber="1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  <pageSetUpPr fitToPage="1"/>
  </sheetPr>
  <dimension ref="A1:P230"/>
  <sheetViews>
    <sheetView workbookViewId="0">
      <selection activeCell="E1" sqref="E1:G1"/>
    </sheetView>
  </sheetViews>
  <sheetFormatPr defaultColWidth="9" defaultRowHeight="15.6"/>
  <cols>
    <col min="1" max="1" width="25.5" customWidth="1"/>
    <col min="2" max="2" width="12.1666666666667" style="2" customWidth="1"/>
    <col min="3" max="7" width="8.5" style="2" customWidth="1"/>
    <col min="8" max="9" width="8.5" style="2" hidden="1" customWidth="1"/>
    <col min="10" max="10" width="8.5" style="3" customWidth="1"/>
    <col min="11" max="11" width="10.8333333333333" style="4"/>
    <col min="12" max="12" width="10.8333333333333" style="2"/>
    <col min="13" max="13" width="17.3333333333333" style="38" customWidth="1"/>
    <col min="14" max="15" width="9" hidden="1" customWidth="1"/>
  </cols>
  <sheetData>
    <row r="1" s="1" customFormat="1" ht="28.8" spans="1:13">
      <c r="A1" s="1" t="s">
        <v>72</v>
      </c>
      <c r="B1" s="6"/>
      <c r="C1" s="6"/>
      <c r="D1" s="6"/>
      <c r="E1" s="32">
        <f ca="1">TODAY()</f>
        <v>43362</v>
      </c>
      <c r="F1" s="6"/>
      <c r="G1" s="6"/>
      <c r="H1" s="6"/>
      <c r="I1" s="6"/>
      <c r="J1" s="13"/>
      <c r="K1" s="14"/>
      <c r="L1" s="6"/>
      <c r="M1" s="41"/>
    </row>
    <row r="3" s="2" customFormat="1" spans="1:16">
      <c r="A3" s="2" t="s">
        <v>1</v>
      </c>
      <c r="B3" s="2" t="s">
        <v>73</v>
      </c>
      <c r="C3" s="2" t="s">
        <v>74</v>
      </c>
      <c r="D3" s="2" t="s">
        <v>75</v>
      </c>
      <c r="E3" s="2" t="s">
        <v>76</v>
      </c>
      <c r="F3" s="2" t="s">
        <v>77</v>
      </c>
      <c r="G3" s="2" t="s">
        <v>15</v>
      </c>
      <c r="H3" s="2" t="s">
        <v>78</v>
      </c>
      <c r="I3" s="2" t="s">
        <v>14</v>
      </c>
      <c r="J3" s="3" t="s">
        <v>79</v>
      </c>
      <c r="K3" s="4" t="s">
        <v>9</v>
      </c>
      <c r="L3" s="2" t="s">
        <v>11</v>
      </c>
      <c r="M3" s="38" t="s">
        <v>10</v>
      </c>
      <c r="N3" s="2" t="s">
        <v>80</v>
      </c>
      <c r="O3" s="2" t="s">
        <v>81</v>
      </c>
      <c r="P3" s="2" t="s">
        <v>82</v>
      </c>
    </row>
    <row r="4" spans="1:15">
      <c r="A4" s="33" t="s">
        <v>83</v>
      </c>
      <c r="B4" s="34" t="s">
        <v>84</v>
      </c>
      <c r="C4" s="34">
        <v>500</v>
      </c>
      <c r="D4" s="34">
        <v>500</v>
      </c>
      <c r="E4" s="34">
        <v>500</v>
      </c>
      <c r="F4" s="34">
        <v>500</v>
      </c>
      <c r="G4" s="34"/>
      <c r="J4" s="3">
        <f>IF(COUNT(Table13511[[#This Row],[Class]:[Column4]])&gt;1,MIN(Table13511[[#This Row],[Class]:[Column2]]),0)</f>
        <v>500</v>
      </c>
      <c r="K4" s="17">
        <f>SUM(Table13511[[#This Row],[Class]:[Column3]])-Table13511[[#This Row],[Discard]]*0.9999</f>
        <v>1500.05</v>
      </c>
      <c r="L4" s="2">
        <f>IF(Table13511[[#This Row],[Total]]&lt;&gt;"",RANK(Table13511[[#This Row],[Total]],Table13511[Total]),"")</f>
        <v>1</v>
      </c>
      <c r="M4" s="38" t="str">
        <f>IF(Table13511[[#This Row],[Name]]&gt;"",Table13511[[#This Row],[Name]],"")</f>
        <v>Ciaran O'Donoghue</v>
      </c>
      <c r="N4">
        <f>SUM(Table13511[[#This Row],[Class]:[Column3]])-Table13511[[#This Row],[Discard]]</f>
        <v>1500</v>
      </c>
      <c r="O4" s="5">
        <f>RANK(Table13511[[#This Row],[Total2]],Table13511[Total2])</f>
        <v>1</v>
      </c>
    </row>
    <row r="5" spans="1:15">
      <c r="A5" s="33" t="s">
        <v>85</v>
      </c>
      <c r="B5" s="34" t="s">
        <v>84</v>
      </c>
      <c r="C5" s="34">
        <v>480</v>
      </c>
      <c r="D5" s="34">
        <v>0</v>
      </c>
      <c r="E5" s="34">
        <v>480</v>
      </c>
      <c r="F5" s="34">
        <v>460</v>
      </c>
      <c r="G5" s="34"/>
      <c r="J5" s="3">
        <f>IF(COUNT(Table13511[[#This Row],[Class]:[Column4]])&gt;1,MIN(Table13511[[#This Row],[Class]:[Column2]]),0)</f>
        <v>0</v>
      </c>
      <c r="K5" s="17">
        <f>SUM(Table13511[[#This Row],[Class]:[Column3]])-Table13511[[#This Row],[Discard]]*0.9999</f>
        <v>1420</v>
      </c>
      <c r="L5" s="2">
        <f>IF(Table13511[[#This Row],[Total]]&lt;&gt;"",RANK(Table13511[[#This Row],[Total]],Table13511[Total]),"")</f>
        <v>2</v>
      </c>
      <c r="M5" s="65" t="str">
        <f>IF(Table13511[[#This Row],[Name]]&gt;"",Table13511[[#This Row],[Name]],"")</f>
        <v>Erik Olsson</v>
      </c>
      <c r="N5">
        <f>SUM(Table13511[[#This Row],[Class]:[Column3]])-Table13511[[#This Row],[Discard]]</f>
        <v>1420</v>
      </c>
      <c r="O5" s="5">
        <f>RANK(Table13511[[#This Row],[Total2]],Table13511[Total2])</f>
        <v>2</v>
      </c>
    </row>
    <row r="6" spans="1:15">
      <c r="A6" s="33" t="s">
        <v>86</v>
      </c>
      <c r="B6" s="34" t="s">
        <v>84</v>
      </c>
      <c r="C6" s="34">
        <v>460</v>
      </c>
      <c r="D6" s="34">
        <v>480</v>
      </c>
      <c r="E6" s="34">
        <v>440</v>
      </c>
      <c r="F6" s="34">
        <v>430</v>
      </c>
      <c r="G6" s="34"/>
      <c r="J6" s="3">
        <f>IF(COUNT(Table13511[[#This Row],[Class]:[Column4]])&gt;1,MIN(Table13511[[#This Row],[Class]:[Column2]]),0)</f>
        <v>430</v>
      </c>
      <c r="K6" s="17">
        <f>SUM(Table13511[[#This Row],[Class]:[Column3]])-Table13511[[#This Row],[Discard]]*0.9999</f>
        <v>1380.043</v>
      </c>
      <c r="L6" s="10">
        <f>IF(Table13511[[#This Row],[Total]]&lt;&gt;"",RANK(Table13511[[#This Row],[Total]],Table13511[Total]),"")</f>
        <v>3</v>
      </c>
      <c r="M6" s="38" t="str">
        <f>IF(Table13511[[#This Row],[Name]]&gt;"",Table13511[[#This Row],[Name]],"")</f>
        <v>Adam Buckley</v>
      </c>
      <c r="N6">
        <f>SUM(Table13511[[#This Row],[Class]:[Column3]])-Table13511[[#This Row],[Discard]]</f>
        <v>1380</v>
      </c>
      <c r="O6" s="5">
        <f>RANK(Table13511[[#This Row],[Total2]],Table13511[Total2])</f>
        <v>3</v>
      </c>
    </row>
    <row r="7" spans="1:16">
      <c r="A7" s="33" t="s">
        <v>87</v>
      </c>
      <c r="B7" s="34" t="s">
        <v>84</v>
      </c>
      <c r="C7" s="34">
        <v>0</v>
      </c>
      <c r="D7" s="34">
        <v>460</v>
      </c>
      <c r="E7" s="34">
        <v>460</v>
      </c>
      <c r="F7" s="34">
        <v>440</v>
      </c>
      <c r="G7" s="34"/>
      <c r="J7" s="3">
        <f>IF(COUNT(Table13511[[#This Row],[Class]:[Column4]])&gt;1,MIN(Table13511[[#This Row],[Class]:[Column2]]),0)</f>
        <v>0</v>
      </c>
      <c r="K7" s="17">
        <f>SUM(Table13511[[#This Row],[Class]:[Column3]])-Table13511[[#This Row],[Discard]]*0.9999</f>
        <v>1360</v>
      </c>
      <c r="L7" s="2">
        <f>IF(Table13511[[#This Row],[Total]]&lt;&gt;"",RANK(Table13511[[#This Row],[Total]],Table13511[Total]),"")</f>
        <v>4</v>
      </c>
      <c r="M7" s="38" t="str">
        <f>IF(Table13511[[#This Row],[Name]]&gt;"",Table13511[[#This Row],[Name]],"")</f>
        <v>Cian Ross</v>
      </c>
      <c r="N7">
        <f>SUM(Table13511[[#This Row],[Class]:[Column3]])-Table13511[[#This Row],[Discard]]</f>
        <v>1360</v>
      </c>
      <c r="O7" s="5">
        <f>RANK(Table13511[[#This Row],[Total2]],Table13511[Total2])</f>
        <v>4</v>
      </c>
      <c r="P7" s="76"/>
    </row>
    <row r="8" spans="1:15">
      <c r="A8" s="33" t="s">
        <v>88</v>
      </c>
      <c r="B8" s="34" t="s">
        <v>89</v>
      </c>
      <c r="C8" s="34">
        <v>410</v>
      </c>
      <c r="D8" s="34">
        <v>0</v>
      </c>
      <c r="E8" s="34">
        <v>430</v>
      </c>
      <c r="F8" s="34">
        <v>480</v>
      </c>
      <c r="G8" s="34"/>
      <c r="J8" s="3">
        <f>IF(COUNT(Table13511[[#This Row],[Class]:[Column4]])&gt;1,MIN(Table13511[[#This Row],[Class]:[Column2]]),0)</f>
        <v>0</v>
      </c>
      <c r="K8" s="17">
        <f>SUM(Table13511[[#This Row],[Class]:[Column3]])-Table13511[[#This Row],[Discard]]*0.9999</f>
        <v>1320</v>
      </c>
      <c r="L8" s="2">
        <f>IF(Table13511[[#This Row],[Total]]&lt;&gt;"",RANK(Table13511[[#This Row],[Total]],Table13511[Total]),"")</f>
        <v>5</v>
      </c>
      <c r="M8" s="38" t="str">
        <f>IF(Table13511[[#This Row],[Name]]&gt;"",Table13511[[#This Row],[Name]],"")</f>
        <v>John Gould</v>
      </c>
      <c r="N8">
        <f>SUM(Table13511[[#This Row],[Class]:[Column3]])-Table13511[[#This Row],[Discard]]</f>
        <v>1320</v>
      </c>
      <c r="O8" s="5">
        <f>RANK(Table13511[[#This Row],[Total2]],Table13511[Total2])</f>
        <v>5</v>
      </c>
    </row>
    <row r="9" spans="1:15">
      <c r="A9" s="33" t="s">
        <v>90</v>
      </c>
      <c r="B9" s="34" t="s">
        <v>91</v>
      </c>
      <c r="C9" s="34">
        <v>430</v>
      </c>
      <c r="D9" s="34">
        <v>440</v>
      </c>
      <c r="E9" s="34">
        <v>420</v>
      </c>
      <c r="F9" s="34">
        <v>420</v>
      </c>
      <c r="G9" s="34"/>
      <c r="J9" s="3">
        <f>IF(COUNT(Table13511[[#This Row],[Class]:[Column4]])&gt;1,MIN(Table13511[[#This Row],[Class]:[Column2]]),0)</f>
        <v>420</v>
      </c>
      <c r="K9" s="17">
        <f>SUM(Table13511[[#This Row],[Class]:[Column3]])-Table13511[[#This Row],[Discard]]*0.9999</f>
        <v>1290.042</v>
      </c>
      <c r="L9" s="2">
        <f>IF(Table13511[[#This Row],[Total]]&lt;&gt;"",RANK(Table13511[[#This Row],[Total]],Table13511[Total]),"")</f>
        <v>6</v>
      </c>
      <c r="M9" s="38" t="str">
        <f>IF(Table13511[[#This Row],[Name]]&gt;"",Table13511[[#This Row],[Name]],"")</f>
        <v>Nick MacLeod</v>
      </c>
      <c r="N9">
        <f>SUM(Table13511[[#This Row],[Class]:[Column3]])-Table13511[[#This Row],[Discard]]</f>
        <v>1290</v>
      </c>
      <c r="O9" s="5">
        <f>RANK(Table13511[[#This Row],[Total2]],Table13511[Total2])</f>
        <v>6</v>
      </c>
    </row>
    <row r="10" spans="1:15">
      <c r="A10" s="33" t="s">
        <v>92</v>
      </c>
      <c r="B10" s="34" t="s">
        <v>91</v>
      </c>
      <c r="C10" s="34">
        <v>400</v>
      </c>
      <c r="D10" s="36">
        <v>430</v>
      </c>
      <c r="E10" s="36">
        <v>393</v>
      </c>
      <c r="F10" s="36">
        <v>410</v>
      </c>
      <c r="G10" s="36"/>
      <c r="H10" s="10"/>
      <c r="I10" s="10"/>
      <c r="J10" s="3">
        <f>IF(COUNT(Table13511[[#This Row],[Class]:[Column4]])&gt;1,MIN(Table13511[[#This Row],[Class]:[Column2]]),0)</f>
        <v>393</v>
      </c>
      <c r="K10" s="17">
        <f>SUM(Table13511[[#This Row],[Class]:[Column3]])-Table13511[[#This Row],[Discard]]*0.9999</f>
        <v>1240.0393</v>
      </c>
      <c r="L10" s="10">
        <f>IF(Table13511[[#This Row],[Total]]&lt;&gt;"",RANK(Table13511[[#This Row],[Total]],Table13511[Total]),"")</f>
        <v>7</v>
      </c>
      <c r="M10" s="38" t="str">
        <f>IF(Table13511[[#This Row],[Name]]&gt;"",Table13511[[#This Row],[Name]],"")</f>
        <v>Donnagh Griffin</v>
      </c>
      <c r="N10">
        <f>SUM(Table13511[[#This Row],[Class]:[Column3]])-Table13511[[#This Row],[Discard]]</f>
        <v>1240</v>
      </c>
      <c r="O10" s="5">
        <f>RANK(Table13511[[#This Row],[Total2]],Table13511[Total2])</f>
        <v>7</v>
      </c>
    </row>
    <row r="11" spans="1:15">
      <c r="A11" s="33" t="s">
        <v>93</v>
      </c>
      <c r="B11" s="34" t="s">
        <v>84</v>
      </c>
      <c r="C11" s="34">
        <v>390</v>
      </c>
      <c r="D11" s="34">
        <v>395</v>
      </c>
      <c r="E11" s="34">
        <v>393</v>
      </c>
      <c r="F11" s="34">
        <v>400</v>
      </c>
      <c r="G11" s="34"/>
      <c r="J11" s="3">
        <f>IF(COUNT(Table13511[[#This Row],[Class]:[Column4]])&gt;1,MIN(Table13511[[#This Row],[Class]:[Column2]]),0)</f>
        <v>390</v>
      </c>
      <c r="K11" s="17">
        <f>SUM(Table13511[[#This Row],[Class]:[Column3]])-Table13511[[#This Row],[Discard]]*0.9999</f>
        <v>1188.039</v>
      </c>
      <c r="L11" s="2">
        <f>IF(Table13511[[#This Row],[Total]]&lt;&gt;"",RANK(Table13511[[#This Row],[Total]],Table13511[Total]),"")</f>
        <v>8</v>
      </c>
      <c r="M11" s="38" t="str">
        <f>IF(Table13511[[#This Row],[Name]]&gt;"",Table13511[[#This Row],[Name]],"")</f>
        <v>Oisin Herberich</v>
      </c>
      <c r="N11">
        <f>SUM(Table13511[[#This Row],[Class]:[Column3]])-Table13511[[#This Row],[Discard]]</f>
        <v>1188</v>
      </c>
      <c r="O11" s="5">
        <f>RANK(Table13511[[#This Row],[Total2]],Table13511[Total2])</f>
        <v>8</v>
      </c>
    </row>
    <row r="12" spans="1:16">
      <c r="A12" s="33" t="s">
        <v>94</v>
      </c>
      <c r="B12" s="34" t="s">
        <v>89</v>
      </c>
      <c r="C12" s="34">
        <v>0</v>
      </c>
      <c r="D12" s="34">
        <v>390</v>
      </c>
      <c r="E12" s="34">
        <v>410</v>
      </c>
      <c r="F12" s="34">
        <v>383</v>
      </c>
      <c r="G12" s="34"/>
      <c r="J12" s="3">
        <f>IF(COUNT(Table13511[[#This Row],[Class]:[Column4]])&gt;1,MIN(Table13511[[#This Row],[Class]:[Column2]]),0)</f>
        <v>0</v>
      </c>
      <c r="K12" s="17">
        <f>SUM(Table13511[[#This Row],[Class]:[Column3]])-Table13511[[#This Row],[Discard]]*0.9999</f>
        <v>1183</v>
      </c>
      <c r="L12" s="2">
        <f>IF(Table13511[[#This Row],[Total]]&lt;&gt;"",RANK(Table13511[[#This Row],[Total]],Table13511[Total]),"")</f>
        <v>9</v>
      </c>
      <c r="M12" s="38" t="str">
        <f>IF(Table13511[[#This Row],[Name]]&gt;"",Table13511[[#This Row],[Name]],"")</f>
        <v>Paul O'Brien</v>
      </c>
      <c r="N12">
        <f>SUM(Table13511[[#This Row],[Class]:[Column3]])-Table13511[[#This Row],[Discard]]</f>
        <v>1183</v>
      </c>
      <c r="O12" s="5">
        <f>RANK(Table13511[[#This Row],[Total2]],Table13511[Total2])</f>
        <v>9</v>
      </c>
      <c r="P12" s="76"/>
    </row>
    <row r="13" spans="1:15">
      <c r="A13" s="33" t="s">
        <v>95</v>
      </c>
      <c r="B13" s="34" t="s">
        <v>96</v>
      </c>
      <c r="C13" s="34">
        <v>383</v>
      </c>
      <c r="D13" s="34">
        <v>385</v>
      </c>
      <c r="E13" s="34">
        <v>0</v>
      </c>
      <c r="F13" s="34">
        <v>383</v>
      </c>
      <c r="G13" s="34"/>
      <c r="J13" s="3">
        <f>IF(COUNT(Table13511[[#This Row],[Class]:[Column4]])&gt;1,MIN(Table13511[[#This Row],[Class]:[Column2]]),0)</f>
        <v>0</v>
      </c>
      <c r="K13" s="17">
        <f>SUM(Table13511[[#This Row],[Class]:[Column3]])-Table13511[[#This Row],[Discard]]*0.9999</f>
        <v>1151</v>
      </c>
      <c r="L13" s="2">
        <f>IF(Table13511[[#This Row],[Total]]&lt;&gt;"",RANK(Table13511[[#This Row],[Total]],Table13511[Total]),"")</f>
        <v>10</v>
      </c>
      <c r="M13" s="38" t="str">
        <f>IF(Table13511[[#This Row],[Name]]&gt;"",Table13511[[#This Row],[Name]],"")</f>
        <v>Joseph Ciaro</v>
      </c>
      <c r="N13">
        <f>SUM(Table13511[[#This Row],[Class]:[Column3]])-Table13511[[#This Row],[Discard]]</f>
        <v>1151</v>
      </c>
      <c r="O13" s="5">
        <f>RANK(Table13511[[#This Row],[Total2]],Table13511[Total2])</f>
        <v>10</v>
      </c>
    </row>
    <row r="14" spans="1:15">
      <c r="A14" s="33" t="s">
        <v>97</v>
      </c>
      <c r="B14" s="34" t="s">
        <v>96</v>
      </c>
      <c r="C14" s="34">
        <v>375</v>
      </c>
      <c r="D14" s="34">
        <v>385</v>
      </c>
      <c r="E14" s="34">
        <v>0</v>
      </c>
      <c r="F14" s="34">
        <v>370</v>
      </c>
      <c r="G14" s="34"/>
      <c r="J14" s="3">
        <f>IF(COUNT(Table13511[[#This Row],[Class]:[Column4]])&gt;1,MIN(Table13511[[#This Row],[Class]:[Column2]]),0)</f>
        <v>0</v>
      </c>
      <c r="K14" s="17">
        <f>SUM(Table13511[[#This Row],[Class]:[Column3]])-Table13511[[#This Row],[Discard]]*0.9999</f>
        <v>1130</v>
      </c>
      <c r="L14" s="10">
        <f>IF(Table13511[[#This Row],[Total]]&lt;&gt;"",RANK(Table13511[[#This Row],[Total]],Table13511[Total]),"")</f>
        <v>11</v>
      </c>
      <c r="M14" s="38" t="str">
        <f>IF(Table13511[[#This Row],[Name]]&gt;"",Table13511[[#This Row],[Name]],"")</f>
        <v>Peter Ciaro</v>
      </c>
      <c r="N14">
        <f>SUM(Table13511[[#This Row],[Class]:[Column3]])-Table13511[[#This Row],[Discard]]</f>
        <v>1130</v>
      </c>
      <c r="O14" s="5">
        <f>RANK(Table13511[[#This Row],[Total2]],Table13511[Total2])</f>
        <v>11</v>
      </c>
    </row>
    <row r="15" spans="1:15">
      <c r="A15" s="33" t="s">
        <v>98</v>
      </c>
      <c r="B15" s="34" t="s">
        <v>91</v>
      </c>
      <c r="C15" s="34">
        <v>0</v>
      </c>
      <c r="D15" s="34">
        <v>0</v>
      </c>
      <c r="E15" s="34">
        <v>400</v>
      </c>
      <c r="F15" s="34">
        <v>395</v>
      </c>
      <c r="G15" s="34"/>
      <c r="J15" s="3">
        <f>IF(COUNT(Table13511[[#This Row],[Class]:[Column4]])&gt;1,MIN(Table13511[[#This Row],[Class]:[Column2]]),0)</f>
        <v>0</v>
      </c>
      <c r="K15" s="17">
        <f>SUM(Table13511[[#This Row],[Class]:[Column3]])-Table13511[[#This Row],[Discard]]*0.9999</f>
        <v>795</v>
      </c>
      <c r="L15" s="2">
        <f>IF(Table13511[[#This Row],[Total]]&lt;&gt;"",RANK(Table13511[[#This Row],[Total]],Table13511[Total]),"")</f>
        <v>12</v>
      </c>
      <c r="M15" s="38" t="str">
        <f>IF(Table13511[[#This Row],[Name]]&gt;"",Table13511[[#This Row],[Name]],"")</f>
        <v>Ben Loughnane</v>
      </c>
      <c r="N15">
        <f>SUM(Table13511[[#This Row],[Class]:[Column3]])-Table13511[[#This Row],[Discard]]</f>
        <v>795</v>
      </c>
      <c r="O15" s="5">
        <f>RANK(Table13511[[#This Row],[Total2]],Table13511[Total2])</f>
        <v>12</v>
      </c>
    </row>
    <row r="16" spans="1:15">
      <c r="A16" s="33" t="s">
        <v>99</v>
      </c>
      <c r="B16" s="34" t="s">
        <v>84</v>
      </c>
      <c r="C16" s="34">
        <v>395</v>
      </c>
      <c r="D16" s="34">
        <v>0</v>
      </c>
      <c r="E16" s="34">
        <v>0</v>
      </c>
      <c r="F16" s="34">
        <v>370</v>
      </c>
      <c r="G16" s="34"/>
      <c r="J16" s="3">
        <f>IF(COUNT(Table13511[[#This Row],[Class]:[Column4]])&gt;1,MIN(Table13511[[#This Row],[Class]:[Column2]]),0)</f>
        <v>0</v>
      </c>
      <c r="K16" s="17">
        <f>SUM(Table13511[[#This Row],[Class]:[Column3]])-Table13511[[#This Row],[Discard]]*0.9999</f>
        <v>765</v>
      </c>
      <c r="L16" s="2">
        <f>IF(Table13511[[#This Row],[Total]]&lt;&gt;"",RANK(Table13511[[#This Row],[Total]],Table13511[Total]),"")</f>
        <v>13</v>
      </c>
      <c r="M16" s="38" t="str">
        <f>IF(Table13511[[#This Row],[Name]]&gt;"",Table13511[[#This Row],[Name]],"")</f>
        <v>Marcus Heinen</v>
      </c>
      <c r="N16">
        <f>SUM(Table13511[[#This Row],[Class]:[Column3]])-Table13511[[#This Row],[Discard]]</f>
        <v>765</v>
      </c>
      <c r="O16" s="5">
        <f>RANK(Table13511[[#This Row],[Total2]],Table13511[Total2])</f>
        <v>13</v>
      </c>
    </row>
    <row r="17" spans="1:15">
      <c r="A17" s="33" t="s">
        <v>100</v>
      </c>
      <c r="B17" s="34" t="s">
        <v>84</v>
      </c>
      <c r="C17" s="34">
        <v>440</v>
      </c>
      <c r="D17" s="34">
        <v>0</v>
      </c>
      <c r="E17" s="34">
        <v>0</v>
      </c>
      <c r="F17" s="34">
        <v>0</v>
      </c>
      <c r="G17" s="34"/>
      <c r="J17" s="3">
        <f>IF(COUNT(Table13511[[#This Row],[Class]:[Column4]])&gt;1,MIN(Table13511[[#This Row],[Class]:[Column2]]),0)</f>
        <v>0</v>
      </c>
      <c r="K17" s="17">
        <f>SUM(Table13511[[#This Row],[Class]:[Column3]])-Table13511[[#This Row],[Discard]]*0.9999</f>
        <v>440</v>
      </c>
      <c r="L17" s="2">
        <f>IF(Table13511[[#This Row],[Total]]&lt;&gt;"",RANK(Table13511[[#This Row],[Total]],Table13511[Total]),"")</f>
        <v>14</v>
      </c>
      <c r="M17" s="38" t="str">
        <f>IF(Table13511[[#This Row],[Name]]&gt;"",Table13511[[#This Row],[Name]],"")</f>
        <v>Filip Gynzka</v>
      </c>
      <c r="N17">
        <f>SUM(Table13511[[#This Row],[Class]:[Column3]])-Table13511[[#This Row],[Discard]]</f>
        <v>440</v>
      </c>
      <c r="O17" s="5">
        <f>RANK(Table13511[[#This Row],[Total2]],Table13511[Total2])</f>
        <v>14</v>
      </c>
    </row>
    <row r="18" spans="1:15">
      <c r="A18" s="33" t="s">
        <v>101</v>
      </c>
      <c r="B18" s="34" t="s">
        <v>89</v>
      </c>
      <c r="C18" s="34">
        <v>420</v>
      </c>
      <c r="D18" s="36">
        <v>0</v>
      </c>
      <c r="E18" s="36">
        <v>0</v>
      </c>
      <c r="F18" s="36">
        <v>0</v>
      </c>
      <c r="G18" s="36"/>
      <c r="H18" s="10"/>
      <c r="I18" s="10"/>
      <c r="J18" s="3">
        <f>IF(COUNT(Table13511[[#This Row],[Class]:[Column4]])&gt;1,MIN(Table13511[[#This Row],[Class]:[Column2]]),0)</f>
        <v>0</v>
      </c>
      <c r="K18" s="17">
        <f>SUM(Table13511[[#This Row],[Class]:[Column3]])-Table13511[[#This Row],[Discard]]*0.9999</f>
        <v>420</v>
      </c>
      <c r="L18" s="10">
        <f>IF(Table13511[[#This Row],[Total]]&lt;&gt;"",RANK(Table13511[[#This Row],[Total]],Table13511[Total]),"")</f>
        <v>15</v>
      </c>
      <c r="M18" s="38" t="str">
        <f>IF(Table13511[[#This Row],[Name]]&gt;"",Table13511[[#This Row],[Name]],"")</f>
        <v>Sean Leisk</v>
      </c>
      <c r="N18">
        <f>SUM(Table13511[[#This Row],[Class]:[Column3]])-Table13511[[#This Row],[Discard]]</f>
        <v>420</v>
      </c>
      <c r="O18" s="5">
        <f>RANK(Table13511[[#This Row],[Total2]],Table13511[Total2])</f>
        <v>15</v>
      </c>
    </row>
    <row r="19" spans="1:15">
      <c r="A19" s="33" t="s">
        <v>102</v>
      </c>
      <c r="B19" s="34" t="s">
        <v>91</v>
      </c>
      <c r="C19" s="34">
        <v>0</v>
      </c>
      <c r="D19" s="34">
        <v>420</v>
      </c>
      <c r="E19" s="34">
        <v>0</v>
      </c>
      <c r="F19" s="34">
        <v>0</v>
      </c>
      <c r="G19" s="34"/>
      <c r="J19" s="3">
        <f>IF(COUNT(Table13511[[#This Row],[Class]:[Column4]])&gt;1,MIN(Table13511[[#This Row],[Class]:[Column2]]),0)</f>
        <v>0</v>
      </c>
      <c r="K19" s="17">
        <f>SUM(Table13511[[#This Row],[Class]:[Column3]])-Table13511[[#This Row],[Discard]]*0.9999</f>
        <v>420</v>
      </c>
      <c r="L19" s="2">
        <f>IF(Table13511[[#This Row],[Total]]&lt;&gt;"",RANK(Table13511[[#This Row],[Total]],Table13511[Total]),"")</f>
        <v>15</v>
      </c>
      <c r="M19" s="38" t="str">
        <f>IF(Table13511[[#This Row],[Name]]&gt;"",Table13511[[#This Row],[Name]],"")</f>
        <v>Isaac Leahy</v>
      </c>
      <c r="N19">
        <f>SUM(Table13511[[#This Row],[Class]:[Column3]])-Table13511[[#This Row],[Discard]]</f>
        <v>420</v>
      </c>
      <c r="O19" s="5">
        <f>RANK(Table13511[[#This Row],[Total2]],Table13511[Total2])</f>
        <v>15</v>
      </c>
    </row>
    <row r="20" spans="1:15">
      <c r="A20" s="33" t="s">
        <v>103</v>
      </c>
      <c r="B20" s="34" t="s">
        <v>84</v>
      </c>
      <c r="C20" s="34">
        <v>0</v>
      </c>
      <c r="D20" s="34">
        <v>0</v>
      </c>
      <c r="E20" s="34">
        <v>0</v>
      </c>
      <c r="F20" s="34">
        <v>390</v>
      </c>
      <c r="G20" s="34"/>
      <c r="J20" s="3">
        <f>IF(COUNT(Table13511[[#This Row],[Class]:[Column4]])&gt;1,MIN(Table13511[[#This Row],[Class]:[Column2]]),0)</f>
        <v>0</v>
      </c>
      <c r="K20" s="17">
        <f>SUM(Table13511[[#This Row],[Class]:[Column3]])-Table13511[[#This Row],[Discard]]*0.9999</f>
        <v>390</v>
      </c>
      <c r="L20" s="2">
        <f>IF(Table13511[[#This Row],[Total]]&lt;&gt;"",RANK(Table13511[[#This Row],[Total]],Table13511[Total]),"")</f>
        <v>17</v>
      </c>
      <c r="M20" s="38" t="str">
        <f>IF(Table13511[[#This Row],[Name]]&gt;"",Table13511[[#This Row],[Name]],"")</f>
        <v>David Manning</v>
      </c>
      <c r="N20">
        <f>SUM(Table13511[[#This Row],[Class]:[Column3]])-Table13511[[#This Row],[Discard]]</f>
        <v>390</v>
      </c>
      <c r="O20" s="5">
        <f>RANK(Table13511[[#This Row],[Total2]],Table13511[Total2])</f>
        <v>17</v>
      </c>
    </row>
    <row r="21" spans="1:15">
      <c r="A21" s="33" t="s">
        <v>104</v>
      </c>
      <c r="B21" s="34" t="s">
        <v>89</v>
      </c>
      <c r="C21" s="34">
        <v>383</v>
      </c>
      <c r="D21" s="34">
        <v>0</v>
      </c>
      <c r="E21" s="34">
        <v>0</v>
      </c>
      <c r="F21" s="34">
        <v>0</v>
      </c>
      <c r="G21" s="34"/>
      <c r="J21" s="3">
        <f>IF(COUNT(Table13511[[#This Row],[Class]:[Column4]])&gt;1,MIN(Table13511[[#This Row],[Class]:[Column2]]),0)</f>
        <v>0</v>
      </c>
      <c r="K21" s="17">
        <f>SUM(Table13511[[#This Row],[Class]:[Column3]])-Table13511[[#This Row],[Discard]]*0.9999</f>
        <v>383</v>
      </c>
      <c r="L21" s="2">
        <f>IF(Table13511[[#This Row],[Total]]&lt;&gt;"",RANK(Table13511[[#This Row],[Total]],Table13511[Total]),"")</f>
        <v>18</v>
      </c>
      <c r="M21" s="38" t="str">
        <f>IF(Table13511[[#This Row],[Name]]&gt;"",Table13511[[#This Row],[Name]],"")</f>
        <v>Adam Lazaryev</v>
      </c>
      <c r="N21">
        <f>SUM(Table13511[[#This Row],[Class]:[Column3]])-Table13511[[#This Row],[Discard]]</f>
        <v>383</v>
      </c>
      <c r="O21" s="5">
        <f>RANK(Table13511[[#This Row],[Total2]],Table13511[Total2])</f>
        <v>18</v>
      </c>
    </row>
    <row r="22" spans="1:15">
      <c r="A22" s="33" t="s">
        <v>105</v>
      </c>
      <c r="B22" s="34" t="s">
        <v>84</v>
      </c>
      <c r="C22" s="34">
        <v>0</v>
      </c>
      <c r="D22" s="34">
        <v>0</v>
      </c>
      <c r="E22" s="34">
        <v>0</v>
      </c>
      <c r="F22" s="34">
        <v>370</v>
      </c>
      <c r="G22" s="34"/>
      <c r="J22" s="3">
        <f>IF(COUNT(Table13511[[#This Row],[Class]:[Column4]])&gt;1,MIN(Table13511[[#This Row],[Class]:[Column2]]),0)</f>
        <v>0</v>
      </c>
      <c r="K22" s="17">
        <f>SUM(Table13511[[#This Row],[Class]:[Column3]])-Table13511[[#This Row],[Discard]]*0.9999</f>
        <v>370</v>
      </c>
      <c r="L22" s="10">
        <f>IF(Table13511[[#This Row],[Total]]&lt;&gt;"",RANK(Table13511[[#This Row],[Total]],Table13511[Total]),"")</f>
        <v>19</v>
      </c>
      <c r="M22" s="38" t="str">
        <f>IF(Table13511[[#This Row],[Name]]&gt;"",Table13511[[#This Row],[Name]],"")</f>
        <v>Ciaran Cotter</v>
      </c>
      <c r="N22">
        <f>SUM(Table13511[[#This Row],[Class]:[Column3]])-Table13511[[#This Row],[Discard]]</f>
        <v>370</v>
      </c>
      <c r="O22" s="5">
        <f>RANK(Table13511[[#This Row],[Total2]],Table13511[Total2])</f>
        <v>19</v>
      </c>
    </row>
    <row r="23" spans="1:15">
      <c r="A23" s="33"/>
      <c r="B23" s="34"/>
      <c r="C23" s="34"/>
      <c r="D23" s="34"/>
      <c r="E23" s="34"/>
      <c r="F23" s="34"/>
      <c r="G23" s="34"/>
      <c r="J23" s="3">
        <f>IF(COUNT(Table13511[[#This Row],[Class]:[Column4]])&gt;1,MIN(Table13511[[#This Row],[Class]:[Column2]]),0)</f>
        <v>0</v>
      </c>
      <c r="K23" s="17">
        <f>SUM(Table13511[[#This Row],[Class]:[Column3]])-Table13511[[#This Row],[Discard]]*0.9999</f>
        <v>0</v>
      </c>
      <c r="L23" s="2">
        <f>IF(Table13511[[#This Row],[Total]]&lt;&gt;"",RANK(Table13511[[#This Row],[Total]],Table13511[Total]),"")</f>
        <v>20</v>
      </c>
      <c r="M23" s="38" t="str">
        <f>IF(Table13511[[#This Row],[Name]]&gt;"",Table13511[[#This Row],[Name]],"")</f>
        <v/>
      </c>
      <c r="N23">
        <f>SUM(Table13511[[#This Row],[Class]:[Column3]])-Table13511[[#This Row],[Discard]]</f>
        <v>0</v>
      </c>
      <c r="O23" s="5">
        <f>RANK(Table13511[[#This Row],[Total2]],Table13511[Total2])</f>
        <v>20</v>
      </c>
    </row>
    <row r="24" spans="1:15">
      <c r="A24" s="33"/>
      <c r="B24" s="34"/>
      <c r="C24" s="34"/>
      <c r="D24" s="34"/>
      <c r="E24" s="34"/>
      <c r="F24" s="34"/>
      <c r="G24" s="34"/>
      <c r="J24" s="3">
        <f>IF(COUNT(Table13511[[#This Row],[Class]:[Column4]])&gt;1,MIN(Table13511[[#This Row],[Class]:[Column2]]),0)</f>
        <v>0</v>
      </c>
      <c r="K24" s="17">
        <f>SUM(Table13511[[#This Row],[Class]:[Column3]])-Table13511[[#This Row],[Discard]]*0.9999</f>
        <v>0</v>
      </c>
      <c r="L24" s="2">
        <f>IF(Table13511[[#This Row],[Total]]&lt;&gt;"",RANK(Table13511[[#This Row],[Total]],Table13511[Total]),"")</f>
        <v>20</v>
      </c>
      <c r="M24" s="38" t="str">
        <f>IF(Table13511[[#This Row],[Name]]&gt;"",Table13511[[#This Row],[Name]],"")</f>
        <v/>
      </c>
      <c r="N24">
        <f>SUM(Table13511[[#This Row],[Class]:[Column3]])-Table13511[[#This Row],[Discard]]</f>
        <v>0</v>
      </c>
      <c r="O24" s="5">
        <f>RANK(Table13511[[#This Row],[Total2]],Table13511[Total2])</f>
        <v>20</v>
      </c>
    </row>
    <row r="25" spans="1:15">
      <c r="A25" s="33"/>
      <c r="B25" s="34"/>
      <c r="C25" s="34"/>
      <c r="D25" s="34"/>
      <c r="E25" s="34"/>
      <c r="F25" s="34"/>
      <c r="G25" s="34"/>
      <c r="J25" s="3">
        <f>IF(COUNT(Table13511[[#This Row],[Class]:[Column4]])&gt;1,MIN(Table13511[[#This Row],[Class]:[Column2]]),0)</f>
        <v>0</v>
      </c>
      <c r="K25" s="17">
        <f>SUM(Table13511[[#This Row],[Class]:[Column3]])-Table13511[[#This Row],[Discard]]*0.9999</f>
        <v>0</v>
      </c>
      <c r="L25" s="2">
        <f>IF(Table13511[[#This Row],[Total]]&lt;&gt;"",RANK(Table13511[[#This Row],[Total]],Table13511[Total]),"")</f>
        <v>20</v>
      </c>
      <c r="M25" s="38" t="str">
        <f>IF(Table13511[[#This Row],[Name]]&gt;"",Table13511[[#This Row],[Name]],"")</f>
        <v/>
      </c>
      <c r="N25">
        <f>SUM(Table13511[[#This Row],[Class]:[Column3]])-Table13511[[#This Row],[Discard]]</f>
        <v>0</v>
      </c>
      <c r="O25" s="5">
        <f>RANK(Table13511[[#This Row],[Total2]],Table13511[Total2])</f>
        <v>20</v>
      </c>
    </row>
    <row r="26" spans="1:15">
      <c r="A26" s="33"/>
      <c r="B26" s="34"/>
      <c r="C26" s="34"/>
      <c r="D26" s="34"/>
      <c r="E26" s="34"/>
      <c r="F26" s="34"/>
      <c r="G26" s="34"/>
      <c r="J26" s="3">
        <f>IF(COUNT(Table13511[[#This Row],[Class]:[Column4]])&gt;1,MIN(Table13511[[#This Row],[Class]:[Column2]]),0)</f>
        <v>0</v>
      </c>
      <c r="K26" s="17">
        <f>SUM(Table13511[[#This Row],[Class]:[Column3]])-Table13511[[#This Row],[Discard]]*0.9999</f>
        <v>0</v>
      </c>
      <c r="L26" s="2">
        <f>IF(Table13511[[#This Row],[Total]]&lt;&gt;"",RANK(Table13511[[#This Row],[Total]],Table13511[Total]),"")</f>
        <v>20</v>
      </c>
      <c r="M26" s="38" t="str">
        <f>IF(Table13511[[#This Row],[Name]]&gt;"",Table13511[[#This Row],[Name]],"")</f>
        <v/>
      </c>
      <c r="N26">
        <f>SUM(Table13511[[#This Row],[Class]:[Column3]])-Table13511[[#This Row],[Discard]]</f>
        <v>0</v>
      </c>
      <c r="O26" s="5">
        <f>RANK(Table13511[[#This Row],[Total2]],Table13511[Total2])</f>
        <v>20</v>
      </c>
    </row>
    <row r="27" spans="1:15">
      <c r="A27" s="33"/>
      <c r="B27" s="34"/>
      <c r="C27" s="34"/>
      <c r="D27" s="34"/>
      <c r="E27" s="34"/>
      <c r="F27" s="34"/>
      <c r="G27" s="34"/>
      <c r="J27" s="3">
        <f>IF(COUNT(Table13511[[#This Row],[Class]:[Column4]])&gt;1,MIN(Table13511[[#This Row],[Class]:[Column2]]),0)</f>
        <v>0</v>
      </c>
      <c r="K27" s="17">
        <f>SUM(Table13511[[#This Row],[Class]:[Column3]])-Table13511[[#This Row],[Discard]]*0.9999</f>
        <v>0</v>
      </c>
      <c r="L27" s="2">
        <f>IF(Table13511[[#This Row],[Total]]&lt;&gt;"",RANK(Table13511[[#This Row],[Total]],Table13511[Total]),"")</f>
        <v>20</v>
      </c>
      <c r="M27" s="38" t="str">
        <f>IF(Table13511[[#This Row],[Name]]&gt;"",Table13511[[#This Row],[Name]],"")</f>
        <v/>
      </c>
      <c r="N27">
        <f>SUM(Table13511[[#This Row],[Class]:[Column3]])-Table13511[[#This Row],[Discard]]</f>
        <v>0</v>
      </c>
      <c r="O27" s="5">
        <f>RANK(Table13511[[#This Row],[Total2]],Table13511[Total2])</f>
        <v>20</v>
      </c>
    </row>
    <row r="28" spans="1:15">
      <c r="A28" s="33"/>
      <c r="B28" s="34"/>
      <c r="C28" s="34"/>
      <c r="D28" s="34"/>
      <c r="E28" s="34"/>
      <c r="F28" s="34"/>
      <c r="G28" s="34"/>
      <c r="J28" s="3">
        <f>IF(COUNT(Table13511[[#This Row],[Class]:[Column4]])&gt;1,MIN(Table13511[[#This Row],[Class]:[Column2]]),0)</f>
        <v>0</v>
      </c>
      <c r="K28" s="17">
        <f>SUM(Table13511[[#This Row],[Class]:[Column3]])-Table13511[[#This Row],[Discard]]*0.9999</f>
        <v>0</v>
      </c>
      <c r="L28" s="2">
        <f>IF(Table13511[[#This Row],[Total]]&lt;&gt;"",RANK(Table13511[[#This Row],[Total]],Table13511[Total]),"")</f>
        <v>20</v>
      </c>
      <c r="M28" s="38" t="str">
        <f>IF(Table13511[[#This Row],[Name]]&gt;"",Table13511[[#This Row],[Name]],"")</f>
        <v/>
      </c>
      <c r="N28">
        <f>SUM(Table13511[[#This Row],[Class]:[Column3]])-Table13511[[#This Row],[Discard]]</f>
        <v>0</v>
      </c>
      <c r="O28" s="5">
        <f>RANK(Table13511[[#This Row],[Total2]],Table13511[Total2])</f>
        <v>20</v>
      </c>
    </row>
    <row r="29" spans="1:15">
      <c r="A29" s="33"/>
      <c r="B29" s="34"/>
      <c r="C29" s="34"/>
      <c r="D29" s="34"/>
      <c r="E29" s="34"/>
      <c r="F29" s="34"/>
      <c r="G29" s="34"/>
      <c r="J29" s="3">
        <f>IF(COUNT(Table13511[[#This Row],[Class]:[Column4]])&gt;1,MIN(Table13511[[#This Row],[Class]:[Column2]]),0)</f>
        <v>0</v>
      </c>
      <c r="K29" s="17">
        <f>SUM(Table13511[[#This Row],[Class]:[Column3]])-Table13511[[#This Row],[Discard]]*0.9999</f>
        <v>0</v>
      </c>
      <c r="L29" s="2">
        <f>IF(Table13511[[#This Row],[Total]]&lt;&gt;"",RANK(Table13511[[#This Row],[Total]],Table13511[Total]),"")</f>
        <v>20</v>
      </c>
      <c r="M29" s="38" t="str">
        <f>IF(Table13511[[#This Row],[Name]]&gt;"",Table13511[[#This Row],[Name]],"")</f>
        <v/>
      </c>
      <c r="N29">
        <f>SUM(Table13511[[#This Row],[Class]:[Column3]])-Table13511[[#This Row],[Discard]]</f>
        <v>0</v>
      </c>
      <c r="O29" s="5">
        <f>RANK(Table13511[[#This Row],[Total2]],Table13511[Total2])</f>
        <v>20</v>
      </c>
    </row>
    <row r="30" spans="1:15">
      <c r="A30" s="33"/>
      <c r="B30" s="34"/>
      <c r="C30" s="34"/>
      <c r="D30" s="34"/>
      <c r="E30" s="34"/>
      <c r="F30" s="34"/>
      <c r="G30" s="34"/>
      <c r="J30" s="3">
        <f>IF(COUNT(Table13511[[#This Row],[Class]:[Column4]])&gt;1,MIN(Table13511[[#This Row],[Class]:[Column2]]),0)</f>
        <v>0</v>
      </c>
      <c r="K30" s="17">
        <f>SUM(Table13511[[#This Row],[Class]:[Column3]])-Table13511[[#This Row],[Discard]]*0.9999</f>
        <v>0</v>
      </c>
      <c r="L30" s="2">
        <f>IF(Table13511[[#This Row],[Total]]&lt;&gt;"",RANK(Table13511[[#This Row],[Total]],Table13511[Total]),"")</f>
        <v>20</v>
      </c>
      <c r="M30" s="38" t="str">
        <f>IF(Table13511[[#This Row],[Name]]&gt;"",Table13511[[#This Row],[Name]],"")</f>
        <v/>
      </c>
      <c r="N30">
        <f>SUM(Table13511[[#This Row],[Class]:[Column3]])-Table13511[[#This Row],[Discard]]</f>
        <v>0</v>
      </c>
      <c r="O30" s="5">
        <f>RANK(Table13511[[#This Row],[Total2]],Table13511[Total2])</f>
        <v>20</v>
      </c>
    </row>
    <row r="31" spans="1:15">
      <c r="A31" s="33"/>
      <c r="B31" s="34"/>
      <c r="C31" s="34"/>
      <c r="D31" s="34"/>
      <c r="E31" s="34"/>
      <c r="F31" s="34"/>
      <c r="G31" s="34"/>
      <c r="J31" s="3">
        <f>IF(COUNT(Table13511[[#This Row],[Class]:[Column4]])&gt;1,MIN(Table13511[[#This Row],[Class]:[Column2]]),0)</f>
        <v>0</v>
      </c>
      <c r="K31" s="17">
        <f>SUM(Table13511[[#This Row],[Class]:[Column3]])-Table13511[[#This Row],[Discard]]*0.9999</f>
        <v>0</v>
      </c>
      <c r="L31" s="2">
        <f>IF(Table13511[[#This Row],[Total]]&lt;&gt;"",RANK(Table13511[[#This Row],[Total]],Table13511[Total]),"")</f>
        <v>20</v>
      </c>
      <c r="M31" s="38" t="str">
        <f>IF(Table13511[[#This Row],[Name]]&gt;"",Table13511[[#This Row],[Name]],"")</f>
        <v/>
      </c>
      <c r="N31">
        <f>SUM(Table13511[[#This Row],[Class]:[Column3]])-Table13511[[#This Row],[Discard]]</f>
        <v>0</v>
      </c>
      <c r="O31" s="5">
        <f>RANK(Table13511[[#This Row],[Total2]],Table13511[Total2])</f>
        <v>20</v>
      </c>
    </row>
    <row r="32" spans="1:15">
      <c r="A32" s="33"/>
      <c r="B32" s="34"/>
      <c r="C32" s="34"/>
      <c r="D32" s="34"/>
      <c r="E32" s="34"/>
      <c r="F32" s="34"/>
      <c r="G32" s="34"/>
      <c r="J32" s="3">
        <f>IF(COUNT(Table13511[[#This Row],[Class]:[Column4]])&gt;1,MIN(Table13511[[#This Row],[Class]:[Column2]]),0)</f>
        <v>0</v>
      </c>
      <c r="K32" s="17">
        <f>SUM(Table13511[[#This Row],[Class]:[Column3]])-Table13511[[#This Row],[Discard]]*0.9999</f>
        <v>0</v>
      </c>
      <c r="L32" s="2">
        <f>IF(Table13511[[#This Row],[Total]]&lt;&gt;"",RANK(Table13511[[#This Row],[Total]],Table13511[Total]),"")</f>
        <v>20</v>
      </c>
      <c r="M32" s="38" t="str">
        <f>IF(Table13511[[#This Row],[Name]]&gt;"",Table13511[[#This Row],[Name]],"")</f>
        <v/>
      </c>
      <c r="N32">
        <f>SUM(Table13511[[#This Row],[Class]:[Column3]])-Table13511[[#This Row],[Discard]]</f>
        <v>0</v>
      </c>
      <c r="O32" s="5">
        <f>RANK(Table13511[[#This Row],[Total2]],Table13511[Total2])</f>
        <v>20</v>
      </c>
    </row>
    <row r="33" spans="1:15">
      <c r="A33" s="33"/>
      <c r="B33" s="34"/>
      <c r="C33" s="34"/>
      <c r="D33" s="34"/>
      <c r="E33" s="34"/>
      <c r="F33" s="34"/>
      <c r="G33" s="34"/>
      <c r="J33" s="3">
        <f>IF(COUNT(Table13511[[#This Row],[Class]:[Column4]])&gt;1,MIN(Table13511[[#This Row],[Class]:[Column2]]),0)</f>
        <v>0</v>
      </c>
      <c r="K33" s="17">
        <f>SUM(Table13511[[#This Row],[Class]:[Column3]])-Table13511[[#This Row],[Discard]]*0.9999</f>
        <v>0</v>
      </c>
      <c r="L33" s="2">
        <f>IF(Table13511[[#This Row],[Total]]&lt;&gt;"",RANK(Table13511[[#This Row],[Total]],Table13511[Total]),"")</f>
        <v>20</v>
      </c>
      <c r="M33" s="38" t="str">
        <f>IF(Table13511[[#This Row],[Name]]&gt;"",Table13511[[#This Row],[Name]],"")</f>
        <v/>
      </c>
      <c r="N33">
        <f>SUM(Table13511[[#This Row],[Class]:[Column3]])-Table13511[[#This Row],[Discard]]</f>
        <v>0</v>
      </c>
      <c r="O33" s="5">
        <f>RANK(Table13511[[#This Row],[Total2]],Table13511[Total2])</f>
        <v>20</v>
      </c>
    </row>
    <row r="34" spans="1:15">
      <c r="A34" s="33"/>
      <c r="B34" s="34"/>
      <c r="C34" s="34"/>
      <c r="D34" s="34"/>
      <c r="E34" s="34"/>
      <c r="F34" s="34"/>
      <c r="G34" s="34"/>
      <c r="J34" s="3">
        <f>IF(COUNT(Table13511[[#This Row],[Class]:[Column4]])&gt;1,MIN(Table13511[[#This Row],[Class]:[Column2]]),0)</f>
        <v>0</v>
      </c>
      <c r="K34" s="17">
        <f>SUM(Table13511[[#This Row],[Class]:[Column3]])-Table13511[[#This Row],[Discard]]*0.9999</f>
        <v>0</v>
      </c>
      <c r="L34" s="2">
        <f>IF(Table13511[[#This Row],[Total]]&lt;&gt;"",RANK(Table13511[[#This Row],[Total]],Table13511[Total]),"")</f>
        <v>20</v>
      </c>
      <c r="M34" s="38" t="str">
        <f>IF(Table13511[[#This Row],[Name]]&gt;"",Table13511[[#This Row],[Name]],"")</f>
        <v/>
      </c>
      <c r="N34">
        <f>SUM(Table13511[[#This Row],[Class]:[Column3]])-Table13511[[#This Row],[Discard]]</f>
        <v>0</v>
      </c>
      <c r="O34" s="5">
        <f>RANK(Table13511[[#This Row],[Total2]],Table13511[Total2])</f>
        <v>20</v>
      </c>
    </row>
    <row r="35" spans="1:15">
      <c r="A35" s="33"/>
      <c r="B35" s="34"/>
      <c r="C35" s="34"/>
      <c r="D35" s="34"/>
      <c r="E35" s="34"/>
      <c r="F35" s="34"/>
      <c r="G35" s="34"/>
      <c r="J35" s="3">
        <f>IF(COUNT(Table13511[[#This Row],[Class]:[Column4]])&gt;1,MIN(Table13511[[#This Row],[Class]:[Column2]]),0)</f>
        <v>0</v>
      </c>
      <c r="K35" s="17">
        <f>SUM(Table13511[[#This Row],[Class]:[Column3]])-Table13511[[#This Row],[Discard]]*0.9999</f>
        <v>0</v>
      </c>
      <c r="L35" s="2">
        <f>IF(Table13511[[#This Row],[Total]]&lt;&gt;"",RANK(Table13511[[#This Row],[Total]],Table13511[Total]),"")</f>
        <v>20</v>
      </c>
      <c r="M35" s="38" t="str">
        <f>IF(Table13511[[#This Row],[Name]]&gt;"",Table13511[[#This Row],[Name]],"")</f>
        <v/>
      </c>
      <c r="N35">
        <f>SUM(Table13511[[#This Row],[Class]:[Column3]])-Table13511[[#This Row],[Discard]]</f>
        <v>0</v>
      </c>
      <c r="O35" s="5">
        <f>RANK(Table13511[[#This Row],[Total2]],Table13511[Total2])</f>
        <v>20</v>
      </c>
    </row>
    <row r="36" spans="1:15">
      <c r="A36" s="33"/>
      <c r="B36" s="34"/>
      <c r="C36" s="34"/>
      <c r="D36" s="34"/>
      <c r="E36" s="34"/>
      <c r="F36" s="34"/>
      <c r="G36" s="34"/>
      <c r="J36" s="3">
        <f>IF(COUNT(Table13511[[#This Row],[Class]:[Column4]])&gt;1,MIN(Table13511[[#This Row],[Class]:[Column2]]),0)</f>
        <v>0</v>
      </c>
      <c r="K36" s="17">
        <f>SUM(Table13511[[#This Row],[Class]:[Column3]])-Table13511[[#This Row],[Discard]]*0.9999</f>
        <v>0</v>
      </c>
      <c r="L36" s="2">
        <f>IF(Table13511[[#This Row],[Total]]&lt;&gt;"",RANK(Table13511[[#This Row],[Total]],Table13511[Total]),"")</f>
        <v>20</v>
      </c>
      <c r="M36" s="38" t="str">
        <f>IF(Table13511[[#This Row],[Name]]&gt;"",Table13511[[#This Row],[Name]],"")</f>
        <v/>
      </c>
      <c r="N36">
        <f>SUM(Table13511[[#This Row],[Class]:[Column3]])-Table13511[[#This Row],[Discard]]</f>
        <v>0</v>
      </c>
      <c r="O36" s="5">
        <f>RANK(Table13511[[#This Row],[Total2]],Table13511[Total2])</f>
        <v>20</v>
      </c>
    </row>
    <row r="37" spans="1:15">
      <c r="A37" s="33"/>
      <c r="B37" s="34"/>
      <c r="C37" s="34"/>
      <c r="D37" s="34"/>
      <c r="E37" s="34"/>
      <c r="F37" s="34"/>
      <c r="G37" s="34"/>
      <c r="J37" s="3">
        <f>IF(COUNT(Table13511[[#This Row],[Class]:[Column4]])&gt;1,MIN(Table13511[[#This Row],[Class]:[Column2]]),0)</f>
        <v>0</v>
      </c>
      <c r="K37" s="17">
        <f>SUM(Table13511[[#This Row],[Class]:[Column3]])-Table13511[[#This Row],[Discard]]*0.9999</f>
        <v>0</v>
      </c>
      <c r="L37" s="2">
        <f>IF(Table13511[[#This Row],[Total]]&lt;&gt;"",RANK(Table13511[[#This Row],[Total]],Table13511[Total]),"")</f>
        <v>20</v>
      </c>
      <c r="M37" s="38" t="str">
        <f>IF(Table13511[[#This Row],[Name]]&gt;"",Table13511[[#This Row],[Name]],"")</f>
        <v/>
      </c>
      <c r="N37">
        <f>SUM(Table13511[[#This Row],[Class]:[Column3]])-Table13511[[#This Row],[Discard]]</f>
        <v>0</v>
      </c>
      <c r="O37" s="5">
        <f>RANK(Table13511[[#This Row],[Total2]],Table13511[Total2])</f>
        <v>20</v>
      </c>
    </row>
    <row r="38" spans="1:15">
      <c r="A38" s="33"/>
      <c r="B38" s="34"/>
      <c r="C38" s="34"/>
      <c r="D38" s="34"/>
      <c r="E38" s="34"/>
      <c r="F38" s="34"/>
      <c r="G38" s="34"/>
      <c r="J38" s="3">
        <f>IF(COUNT(Table13511[[#This Row],[Class]:[Column4]])&gt;1,MIN(Table13511[[#This Row],[Class]:[Column2]]),0)</f>
        <v>0</v>
      </c>
      <c r="K38" s="17">
        <f>SUM(Table13511[[#This Row],[Class]:[Column3]])-Table13511[[#This Row],[Discard]]*0.9999</f>
        <v>0</v>
      </c>
      <c r="L38" s="2">
        <f>IF(Table13511[[#This Row],[Total]]&lt;&gt;"",RANK(Table13511[[#This Row],[Total]],Table13511[Total]),"")</f>
        <v>20</v>
      </c>
      <c r="M38" s="38" t="str">
        <f>IF(Table13511[[#This Row],[Name]]&gt;"",Table13511[[#This Row],[Name]],"")</f>
        <v/>
      </c>
      <c r="N38">
        <f>SUM(Table13511[[#This Row],[Class]:[Column3]])-Table13511[[#This Row],[Discard]]</f>
        <v>0</v>
      </c>
      <c r="O38" s="5">
        <f>RANK(Table13511[[#This Row],[Total2]],Table13511[Total2])</f>
        <v>20</v>
      </c>
    </row>
    <row r="39" spans="1:15">
      <c r="A39" s="33"/>
      <c r="B39" s="34"/>
      <c r="C39" s="34"/>
      <c r="D39" s="34"/>
      <c r="E39" s="34"/>
      <c r="F39" s="34"/>
      <c r="G39" s="34"/>
      <c r="J39" s="3">
        <f>IF(COUNT(Table13511[[#This Row],[Class]:[Column4]])&gt;1,MIN(Table13511[[#This Row],[Class]:[Column2]]),0)</f>
        <v>0</v>
      </c>
      <c r="K39" s="17">
        <f>SUM(Table13511[[#This Row],[Class]:[Column3]])-Table13511[[#This Row],[Discard]]*0.9999</f>
        <v>0</v>
      </c>
      <c r="L39" s="2">
        <f>IF(Table13511[[#This Row],[Total]]&lt;&gt;"",RANK(Table13511[[#This Row],[Total]],Table13511[Total]),"")</f>
        <v>20</v>
      </c>
      <c r="M39" s="38" t="str">
        <f>IF(Table13511[[#This Row],[Name]]&gt;"",Table13511[[#This Row],[Name]],"")</f>
        <v/>
      </c>
      <c r="N39">
        <f>SUM(Table13511[[#This Row],[Class]:[Column3]])-Table13511[[#This Row],[Discard]]</f>
        <v>0</v>
      </c>
      <c r="O39" s="5">
        <f>RANK(Table13511[[#This Row],[Total2]],Table13511[Total2])</f>
        <v>20</v>
      </c>
    </row>
    <row r="40" spans="1:15">
      <c r="A40" s="33"/>
      <c r="B40" s="34"/>
      <c r="C40" s="34"/>
      <c r="D40" s="34"/>
      <c r="E40" s="34"/>
      <c r="F40" s="34"/>
      <c r="G40" s="34"/>
      <c r="J40" s="3">
        <f>IF(COUNT(Table13511[[#This Row],[Class]:[Column4]])&gt;1,MIN(Table13511[[#This Row],[Class]:[Column2]]),0)</f>
        <v>0</v>
      </c>
      <c r="K40" s="17">
        <f>SUM(Table13511[[#This Row],[Class]:[Column3]])-Table13511[[#This Row],[Discard]]*0.9999</f>
        <v>0</v>
      </c>
      <c r="L40" s="2">
        <f>IF(Table13511[[#This Row],[Total]]&lt;&gt;"",RANK(Table13511[[#This Row],[Total]],Table13511[Total]),"")</f>
        <v>20</v>
      </c>
      <c r="M40" s="38" t="str">
        <f>IF(Table13511[[#This Row],[Name]]&gt;"",Table13511[[#This Row],[Name]],"")</f>
        <v/>
      </c>
      <c r="N40">
        <f>SUM(Table13511[[#This Row],[Class]:[Column3]])-Table13511[[#This Row],[Discard]]</f>
        <v>0</v>
      </c>
      <c r="O40" s="5">
        <f>RANK(Table13511[[#This Row],[Total2]],Table13511[Total2])</f>
        <v>20</v>
      </c>
    </row>
    <row r="41" spans="1:15">
      <c r="A41" s="33"/>
      <c r="B41" s="34"/>
      <c r="C41" s="34"/>
      <c r="D41" s="34"/>
      <c r="E41" s="34"/>
      <c r="F41" s="34"/>
      <c r="G41" s="34"/>
      <c r="J41" s="3">
        <f>IF(COUNT(Table13511[[#This Row],[Class]:[Column4]])&gt;1,MIN(Table13511[[#This Row],[Class]:[Column2]]),0)</f>
        <v>0</v>
      </c>
      <c r="K41" s="17">
        <f>SUM(Table13511[[#This Row],[Class]:[Column3]])-Table13511[[#This Row],[Discard]]*0.9999</f>
        <v>0</v>
      </c>
      <c r="L41" s="2">
        <f>IF(Table13511[[#This Row],[Total]]&lt;&gt;"",RANK(Table13511[[#This Row],[Total]],Table13511[Total]),"")</f>
        <v>20</v>
      </c>
      <c r="M41" s="38" t="str">
        <f>IF(Table13511[[#This Row],[Name]]&gt;"",Table13511[[#This Row],[Name]],"")</f>
        <v/>
      </c>
      <c r="N41">
        <f>SUM(Table13511[[#This Row],[Class]:[Column3]])-Table13511[[#This Row],[Discard]]</f>
        <v>0</v>
      </c>
      <c r="O41" s="5">
        <f>RANK(Table13511[[#This Row],[Total2]],Table13511[Total2])</f>
        <v>20</v>
      </c>
    </row>
    <row r="42" spans="1:15">
      <c r="A42" s="33"/>
      <c r="B42" s="34"/>
      <c r="C42" s="34"/>
      <c r="D42" s="34"/>
      <c r="E42" s="34"/>
      <c r="F42" s="34"/>
      <c r="G42" s="34"/>
      <c r="J42" s="3">
        <f>IF(COUNT(Table13511[[#This Row],[Class]:[Column4]])&gt;1,MIN(Table13511[[#This Row],[Class]:[Column2]]),0)</f>
        <v>0</v>
      </c>
      <c r="K42" s="17">
        <f>SUM(Table13511[[#This Row],[Class]:[Column3]])-Table13511[[#This Row],[Discard]]*0.9999</f>
        <v>0</v>
      </c>
      <c r="L42" s="2">
        <f>IF(Table13511[[#This Row],[Total]]&lt;&gt;"",RANK(Table13511[[#This Row],[Total]],Table13511[Total]),"")</f>
        <v>20</v>
      </c>
      <c r="M42" s="38" t="str">
        <f>IF(Table13511[[#This Row],[Name]]&gt;"",Table13511[[#This Row],[Name]],"")</f>
        <v/>
      </c>
      <c r="N42">
        <f>SUM(Table13511[[#This Row],[Class]:[Column3]])-Table13511[[#This Row],[Discard]]</f>
        <v>0</v>
      </c>
      <c r="O42" s="5">
        <f>RANK(Table13511[[#This Row],[Total2]],Table13511[Total2])</f>
        <v>20</v>
      </c>
    </row>
    <row r="43" spans="1:15">
      <c r="A43" s="33"/>
      <c r="B43" s="34"/>
      <c r="C43" s="34"/>
      <c r="D43" s="34"/>
      <c r="E43" s="34"/>
      <c r="F43" s="34"/>
      <c r="G43" s="34"/>
      <c r="J43" s="3">
        <f>IF(COUNT(Table13511[[#This Row],[Class]:[Column4]])&gt;1,MIN(Table13511[[#This Row],[Class]:[Column2]]),0)</f>
        <v>0</v>
      </c>
      <c r="K43" s="17">
        <f>SUM(Table13511[[#This Row],[Class]:[Column3]])-Table13511[[#This Row],[Discard]]*0.9999</f>
        <v>0</v>
      </c>
      <c r="L43" s="2">
        <f>IF(Table13511[[#This Row],[Total]]&lt;&gt;"",RANK(Table13511[[#This Row],[Total]],Table13511[Total]),"")</f>
        <v>20</v>
      </c>
      <c r="M43" s="38" t="str">
        <f>IF(Table13511[[#This Row],[Name]]&gt;"",Table13511[[#This Row],[Name]],"")</f>
        <v/>
      </c>
      <c r="N43">
        <f>SUM(Table13511[[#This Row],[Class]:[Column3]])-Table13511[[#This Row],[Discard]]</f>
        <v>0</v>
      </c>
      <c r="O43" s="5">
        <f>RANK(Table13511[[#This Row],[Total2]],Table13511[Total2])</f>
        <v>20</v>
      </c>
    </row>
    <row r="44" spans="1:15">
      <c r="A44" s="33"/>
      <c r="B44" s="34"/>
      <c r="C44" s="34"/>
      <c r="D44" s="34"/>
      <c r="E44" s="34"/>
      <c r="F44" s="34"/>
      <c r="G44" s="34"/>
      <c r="J44" s="3">
        <f>IF(COUNT(Table13511[[#This Row],[Class]:[Column4]])&gt;1,MIN(Table13511[[#This Row],[Class]:[Column2]]),0)</f>
        <v>0</v>
      </c>
      <c r="K44" s="17">
        <f>SUM(Table13511[[#This Row],[Class]:[Column3]])-Table13511[[#This Row],[Discard]]*0.9999</f>
        <v>0</v>
      </c>
      <c r="L44" s="2">
        <f>IF(Table13511[[#This Row],[Total]]&lt;&gt;"",RANK(Table13511[[#This Row],[Total]],Table13511[Total]),"")</f>
        <v>20</v>
      </c>
      <c r="M44" s="38" t="str">
        <f>IF(Table13511[[#This Row],[Name]]&gt;"",Table13511[[#This Row],[Name]],"")</f>
        <v/>
      </c>
      <c r="N44">
        <f>SUM(Table13511[[#This Row],[Class]:[Column3]])-Table13511[[#This Row],[Discard]]</f>
        <v>0</v>
      </c>
      <c r="O44" s="5">
        <f>RANK(Table13511[[#This Row],[Total2]],Table13511[Total2])</f>
        <v>20</v>
      </c>
    </row>
    <row r="45" spans="1:15">
      <c r="A45" s="33"/>
      <c r="B45" s="34"/>
      <c r="C45" s="34"/>
      <c r="D45" s="34"/>
      <c r="E45" s="34"/>
      <c r="F45" s="34"/>
      <c r="G45" s="34"/>
      <c r="J45" s="3">
        <f>IF(COUNT(Table13511[[#This Row],[Class]:[Column4]])&gt;1,MIN(Table13511[[#This Row],[Class]:[Column2]]),0)</f>
        <v>0</v>
      </c>
      <c r="K45" s="17">
        <f>SUM(Table13511[[#This Row],[Class]:[Column3]])-Table13511[[#This Row],[Discard]]*0.9999</f>
        <v>0</v>
      </c>
      <c r="L45" s="2">
        <f>IF(Table13511[[#This Row],[Total]]&lt;&gt;"",RANK(Table13511[[#This Row],[Total]],Table13511[Total]),"")</f>
        <v>20</v>
      </c>
      <c r="M45" s="38" t="str">
        <f>IF(Table13511[[#This Row],[Name]]&gt;"",Table13511[[#This Row],[Name]],"")</f>
        <v/>
      </c>
      <c r="N45">
        <f>SUM(Table13511[[#This Row],[Class]:[Column3]])-Table13511[[#This Row],[Discard]]</f>
        <v>0</v>
      </c>
      <c r="O45" s="5">
        <f>RANK(Table13511[[#This Row],[Total2]],Table13511[Total2])</f>
        <v>20</v>
      </c>
    </row>
    <row r="46" spans="1:15">
      <c r="A46" s="33"/>
      <c r="B46" s="34"/>
      <c r="C46" s="34"/>
      <c r="D46" s="34"/>
      <c r="E46" s="34"/>
      <c r="F46" s="34"/>
      <c r="G46" s="34"/>
      <c r="J46" s="3">
        <f>IF(COUNT(Table13511[[#This Row],[Class]:[Column4]])&gt;1,MIN(Table13511[[#This Row],[Class]:[Column2]]),0)</f>
        <v>0</v>
      </c>
      <c r="K46" s="17">
        <f>SUM(Table13511[[#This Row],[Class]:[Column3]])-Table13511[[#This Row],[Discard]]*0.9999</f>
        <v>0</v>
      </c>
      <c r="L46" s="2">
        <f>IF(Table13511[[#This Row],[Total]]&lt;&gt;"",RANK(Table13511[[#This Row],[Total]],Table13511[Total]),"")</f>
        <v>20</v>
      </c>
      <c r="M46" s="38" t="str">
        <f>IF(Table13511[[#This Row],[Name]]&gt;"",Table13511[[#This Row],[Name]],"")</f>
        <v/>
      </c>
      <c r="N46">
        <f>SUM(Table13511[[#This Row],[Class]:[Column3]])-Table13511[[#This Row],[Discard]]</f>
        <v>0</v>
      </c>
      <c r="O46" s="5">
        <f>RANK(Table13511[[#This Row],[Total2]],Table13511[Total2])</f>
        <v>20</v>
      </c>
    </row>
    <row r="47" spans="1:15">
      <c r="A47" s="33"/>
      <c r="B47" s="34"/>
      <c r="C47" s="34"/>
      <c r="D47" s="34"/>
      <c r="E47" s="34"/>
      <c r="F47" s="34"/>
      <c r="G47" s="34"/>
      <c r="J47" s="3">
        <f>IF(COUNT(Table13511[[#This Row],[Class]:[Column4]])&gt;1,MIN(Table13511[[#This Row],[Class]:[Column2]]),0)</f>
        <v>0</v>
      </c>
      <c r="K47" s="17">
        <f>SUM(Table13511[[#This Row],[Class]:[Column3]])-Table13511[[#This Row],[Discard]]*0.9999</f>
        <v>0</v>
      </c>
      <c r="L47" s="2">
        <f>IF(Table13511[[#This Row],[Total]]&lt;&gt;"",RANK(Table13511[[#This Row],[Total]],Table13511[Total]),"")</f>
        <v>20</v>
      </c>
      <c r="M47" s="38" t="str">
        <f>IF(Table13511[[#This Row],[Name]]&gt;"",Table13511[[#This Row],[Name]],"")</f>
        <v/>
      </c>
      <c r="N47">
        <f>SUM(Table13511[[#This Row],[Class]:[Column3]])-Table13511[[#This Row],[Discard]]</f>
        <v>0</v>
      </c>
      <c r="O47" s="5">
        <f>RANK(Table13511[[#This Row],[Total2]],Table13511[Total2])</f>
        <v>20</v>
      </c>
    </row>
    <row r="48" spans="1:15">
      <c r="A48" s="33"/>
      <c r="B48" s="34"/>
      <c r="C48" s="34"/>
      <c r="D48" s="34"/>
      <c r="E48" s="34"/>
      <c r="F48" s="34"/>
      <c r="G48" s="34"/>
      <c r="J48" s="3">
        <f>IF(COUNT(Table13511[[#This Row],[Class]:[Column4]])&gt;1,MIN(Table13511[[#This Row],[Class]:[Column2]]),0)</f>
        <v>0</v>
      </c>
      <c r="K48" s="17">
        <f>SUM(Table13511[[#This Row],[Class]:[Column3]])-Table13511[[#This Row],[Discard]]*0.9999</f>
        <v>0</v>
      </c>
      <c r="L48" s="2">
        <f>IF(Table13511[[#This Row],[Total]]&lt;&gt;"",RANK(Table13511[[#This Row],[Total]],Table13511[Total]),"")</f>
        <v>20</v>
      </c>
      <c r="M48" s="38" t="str">
        <f>IF(Table13511[[#This Row],[Name]]&gt;"",Table13511[[#This Row],[Name]],"")</f>
        <v/>
      </c>
      <c r="N48">
        <f>SUM(Table13511[[#This Row],[Class]:[Column3]])-Table13511[[#This Row],[Discard]]</f>
        <v>0</v>
      </c>
      <c r="O48" s="5">
        <f>RANK(Table13511[[#This Row],[Total2]],Table13511[Total2])</f>
        <v>20</v>
      </c>
    </row>
    <row r="49" spans="1:15">
      <c r="A49" s="33"/>
      <c r="B49" s="34"/>
      <c r="C49" s="34"/>
      <c r="D49" s="34"/>
      <c r="E49" s="34"/>
      <c r="F49" s="34"/>
      <c r="G49" s="34"/>
      <c r="J49" s="3">
        <f>IF(COUNT(Table13511[[#This Row],[Class]:[Column4]])&gt;1,MIN(Table13511[[#This Row],[Class]:[Column2]]),0)</f>
        <v>0</v>
      </c>
      <c r="K49" s="17">
        <f>SUM(Table13511[[#This Row],[Class]:[Column3]])-Table13511[[#This Row],[Discard]]*0.9999</f>
        <v>0</v>
      </c>
      <c r="L49" s="2">
        <f>IF(Table13511[[#This Row],[Total]]&lt;&gt;"",RANK(Table13511[[#This Row],[Total]],Table13511[Total]),"")</f>
        <v>20</v>
      </c>
      <c r="M49" s="38" t="str">
        <f>IF(Table13511[[#This Row],[Name]]&gt;"",Table13511[[#This Row],[Name]],"")</f>
        <v/>
      </c>
      <c r="N49">
        <f>SUM(Table13511[[#This Row],[Class]:[Column3]])-Table13511[[#This Row],[Discard]]</f>
        <v>0</v>
      </c>
      <c r="O49" s="5">
        <f>RANK(Table13511[[#This Row],[Total2]],Table13511[Total2])</f>
        <v>20</v>
      </c>
    </row>
    <row r="50" spans="1:15">
      <c r="A50" s="33"/>
      <c r="B50" s="34"/>
      <c r="C50" s="34"/>
      <c r="D50" s="34"/>
      <c r="E50" s="34"/>
      <c r="F50" s="34"/>
      <c r="G50" s="34"/>
      <c r="J50" s="3">
        <f>IF(COUNT(Table13511[[#This Row],[Class]:[Column4]])&gt;1,MIN(Table13511[[#This Row],[Class]:[Column2]]),0)</f>
        <v>0</v>
      </c>
      <c r="K50" s="17">
        <f>SUM(Table13511[[#This Row],[Class]:[Column3]])-Table13511[[#This Row],[Discard]]*0.9999</f>
        <v>0</v>
      </c>
      <c r="L50" s="2">
        <f>IF(Table13511[[#This Row],[Total]]&lt;&gt;"",RANK(Table13511[[#This Row],[Total]],Table13511[Total]),"")</f>
        <v>20</v>
      </c>
      <c r="M50" s="38" t="str">
        <f>IF(Table13511[[#This Row],[Name]]&gt;"",Table13511[[#This Row],[Name]],"")</f>
        <v/>
      </c>
      <c r="N50">
        <f>SUM(Table13511[[#This Row],[Class]:[Column3]])-Table13511[[#This Row],[Discard]]</f>
        <v>0</v>
      </c>
      <c r="O50" s="5">
        <f>RANK(Table13511[[#This Row],[Total2]],Table13511[Total2])</f>
        <v>20</v>
      </c>
    </row>
    <row r="51" spans="1:15">
      <c r="A51" s="33"/>
      <c r="B51" s="34"/>
      <c r="C51" s="34"/>
      <c r="D51" s="34"/>
      <c r="E51" s="34"/>
      <c r="F51" s="34"/>
      <c r="G51" s="34"/>
      <c r="J51" s="3">
        <f>IF(COUNT(Table13511[[#This Row],[Class]:[Column4]])&gt;1,MIN(Table13511[[#This Row],[Class]:[Column2]]),0)</f>
        <v>0</v>
      </c>
      <c r="K51" s="17">
        <f>SUM(Table13511[[#This Row],[Class]:[Column3]])-Table13511[[#This Row],[Discard]]*0.9999</f>
        <v>0</v>
      </c>
      <c r="L51" s="2">
        <f>IF(Table13511[[#This Row],[Total]]&lt;&gt;"",RANK(Table13511[[#This Row],[Total]],Table13511[Total]),"")</f>
        <v>20</v>
      </c>
      <c r="M51" s="38" t="str">
        <f>IF(Table13511[[#This Row],[Name]]&gt;"",Table13511[[#This Row],[Name]],"")</f>
        <v/>
      </c>
      <c r="N51">
        <f>SUM(Table13511[[#This Row],[Class]:[Column3]])-Table13511[[#This Row],[Discard]]</f>
        <v>0</v>
      </c>
      <c r="O51" s="5">
        <f>RANK(Table13511[[#This Row],[Total2]],Table13511[Total2])</f>
        <v>20</v>
      </c>
    </row>
    <row r="52" spans="1:15">
      <c r="A52" s="33"/>
      <c r="B52" s="34"/>
      <c r="C52" s="34"/>
      <c r="D52" s="34"/>
      <c r="E52" s="34"/>
      <c r="F52" s="34"/>
      <c r="G52" s="34"/>
      <c r="J52" s="3">
        <f>IF(COUNT(Table13511[[#This Row],[Class]:[Column4]])&gt;1,MIN(Table13511[[#This Row],[Class]:[Column2]]),0)</f>
        <v>0</v>
      </c>
      <c r="K52" s="17">
        <f>SUM(Table13511[[#This Row],[Class]:[Column3]])-Table13511[[#This Row],[Discard]]*0.9999</f>
        <v>0</v>
      </c>
      <c r="L52" s="2">
        <f>IF(Table13511[[#This Row],[Total]]&lt;&gt;"",RANK(Table13511[[#This Row],[Total]],Table13511[Total]),"")</f>
        <v>20</v>
      </c>
      <c r="M52" s="38" t="str">
        <f>IF(Table13511[[#This Row],[Name]]&gt;"",Table13511[[#This Row],[Name]],"")</f>
        <v/>
      </c>
      <c r="N52">
        <f>SUM(Table13511[[#This Row],[Class]:[Column3]])-Table13511[[#This Row],[Discard]]</f>
        <v>0</v>
      </c>
      <c r="O52" s="5">
        <f>RANK(Table13511[[#This Row],[Total2]],Table13511[Total2])</f>
        <v>20</v>
      </c>
    </row>
    <row r="53" spans="1:15">
      <c r="A53" s="33"/>
      <c r="B53" s="34"/>
      <c r="C53" s="34"/>
      <c r="D53" s="34"/>
      <c r="E53" s="34"/>
      <c r="F53" s="34"/>
      <c r="G53" s="34"/>
      <c r="J53" s="3">
        <f>IF(COUNT(Table13511[[#This Row],[Class]:[Column4]])&gt;1,MIN(Table13511[[#This Row],[Class]:[Column2]]),0)</f>
        <v>0</v>
      </c>
      <c r="K53" s="17">
        <f>SUM(Table13511[[#This Row],[Class]:[Column3]])-Table13511[[#This Row],[Discard]]*0.9999</f>
        <v>0</v>
      </c>
      <c r="L53" s="2">
        <f>IF(Table13511[[#This Row],[Total]]&lt;&gt;"",RANK(Table13511[[#This Row],[Total]],Table13511[Total]),"")</f>
        <v>20</v>
      </c>
      <c r="M53" s="38" t="str">
        <f>IF(Table13511[[#This Row],[Name]]&gt;"",Table13511[[#This Row],[Name]],"")</f>
        <v/>
      </c>
      <c r="N53">
        <f>SUM(Table13511[[#This Row],[Class]:[Column3]])-Table13511[[#This Row],[Discard]]</f>
        <v>0</v>
      </c>
      <c r="O53" s="5">
        <f>RANK(Table13511[[#This Row],[Total2]],Table13511[Total2])</f>
        <v>20</v>
      </c>
    </row>
    <row r="54" spans="1:15">
      <c r="A54" s="33"/>
      <c r="B54" s="34"/>
      <c r="C54" s="34"/>
      <c r="D54" s="34"/>
      <c r="E54" s="34"/>
      <c r="F54" s="34"/>
      <c r="G54" s="34"/>
      <c r="J54" s="3">
        <f>IF(COUNT(Table13511[[#This Row],[Class]:[Column4]])&gt;1,MIN(Table13511[[#This Row],[Class]:[Column2]]),0)</f>
        <v>0</v>
      </c>
      <c r="K54" s="17">
        <f>SUM(Table13511[[#This Row],[Class]:[Column3]])-Table13511[[#This Row],[Discard]]*0.9999</f>
        <v>0</v>
      </c>
      <c r="L54" s="2">
        <f>IF(Table13511[[#This Row],[Total]]&lt;&gt;"",RANK(Table13511[[#This Row],[Total]],Table13511[Total]),"")</f>
        <v>20</v>
      </c>
      <c r="M54" s="38" t="str">
        <f>IF(Table13511[[#This Row],[Name]]&gt;"",Table13511[[#This Row],[Name]],"")</f>
        <v/>
      </c>
      <c r="N54">
        <f>SUM(Table13511[[#This Row],[Class]:[Column3]])-Table13511[[#This Row],[Discard]]</f>
        <v>0</v>
      </c>
      <c r="O54" s="5">
        <f>RANK(Table13511[[#This Row],[Total2]],Table13511[Total2])</f>
        <v>20</v>
      </c>
    </row>
    <row r="55" spans="1:15">
      <c r="A55" s="33"/>
      <c r="B55" s="34"/>
      <c r="C55" s="34"/>
      <c r="D55" s="34"/>
      <c r="E55" s="34"/>
      <c r="F55" s="34"/>
      <c r="G55" s="34"/>
      <c r="J55" s="3">
        <f>IF(COUNT(Table13511[[#This Row],[Class]:[Column4]])&gt;1,MIN(Table13511[[#This Row],[Class]:[Column2]]),0)</f>
        <v>0</v>
      </c>
      <c r="K55" s="17">
        <f>SUM(Table13511[[#This Row],[Class]:[Column3]])-Table13511[[#This Row],[Discard]]*0.9999</f>
        <v>0</v>
      </c>
      <c r="L55" s="2">
        <f>IF(Table13511[[#This Row],[Total]]&lt;&gt;"",RANK(Table13511[[#This Row],[Total]],Table13511[Total]),"")</f>
        <v>20</v>
      </c>
      <c r="M55" s="38" t="str">
        <f>IF(Table13511[[#This Row],[Name]]&gt;"",Table13511[[#This Row],[Name]],"")</f>
        <v/>
      </c>
      <c r="N55">
        <f>SUM(Table13511[[#This Row],[Class]:[Column3]])-Table13511[[#This Row],[Discard]]</f>
        <v>0</v>
      </c>
      <c r="O55" s="5">
        <f>RANK(Table13511[[#This Row],[Total2]],Table13511[Total2])</f>
        <v>20</v>
      </c>
    </row>
    <row r="56" spans="1:15">
      <c r="A56" s="33"/>
      <c r="B56" s="34"/>
      <c r="C56" s="34"/>
      <c r="D56" s="34"/>
      <c r="E56" s="34"/>
      <c r="F56" s="34"/>
      <c r="G56" s="34"/>
      <c r="J56" s="3">
        <f>IF(COUNT(Table13511[[#This Row],[Class]:[Column4]])&gt;1,MIN(Table13511[[#This Row],[Class]:[Column2]]),0)</f>
        <v>0</v>
      </c>
      <c r="K56" s="17">
        <f>SUM(Table13511[[#This Row],[Class]:[Column3]])-Table13511[[#This Row],[Discard]]*0.9999</f>
        <v>0</v>
      </c>
      <c r="L56" s="2">
        <f>IF(Table13511[[#This Row],[Total]]&lt;&gt;"",RANK(Table13511[[#This Row],[Total]],Table13511[Total]),"")</f>
        <v>20</v>
      </c>
      <c r="M56" s="38" t="str">
        <f>IF(Table13511[[#This Row],[Name]]&gt;"",Table13511[[#This Row],[Name]],"")</f>
        <v/>
      </c>
      <c r="N56">
        <f>SUM(Table13511[[#This Row],[Class]:[Column3]])-Table13511[[#This Row],[Discard]]</f>
        <v>0</v>
      </c>
      <c r="O56" s="5">
        <f>RANK(Table13511[[#This Row],[Total2]],Table13511[Total2])</f>
        <v>20</v>
      </c>
    </row>
    <row r="57" spans="1:15">
      <c r="A57" s="33"/>
      <c r="B57" s="34"/>
      <c r="C57" s="34"/>
      <c r="D57" s="34"/>
      <c r="E57" s="34"/>
      <c r="F57" s="34"/>
      <c r="G57" s="34"/>
      <c r="J57" s="3">
        <f>IF(COUNT(Table13511[[#This Row],[Class]:[Column4]])&gt;1,MIN(Table13511[[#This Row],[Class]:[Column2]]),0)</f>
        <v>0</v>
      </c>
      <c r="K57" s="17">
        <f>SUM(Table13511[[#This Row],[Class]:[Column3]])-Table13511[[#This Row],[Discard]]*0.9999</f>
        <v>0</v>
      </c>
      <c r="L57" s="2">
        <f>IF(Table13511[[#This Row],[Total]]&lt;&gt;"",RANK(Table13511[[#This Row],[Total]],Table13511[Total]),"")</f>
        <v>20</v>
      </c>
      <c r="M57" s="38" t="str">
        <f>IF(Table13511[[#This Row],[Name]]&gt;"",Table13511[[#This Row],[Name]],"")</f>
        <v/>
      </c>
      <c r="N57">
        <f>SUM(Table13511[[#This Row],[Class]:[Column3]])-Table13511[[#This Row],[Discard]]</f>
        <v>0</v>
      </c>
      <c r="O57" s="5">
        <f>RANK(Table13511[[#This Row],[Total2]],Table13511[Total2])</f>
        <v>20</v>
      </c>
    </row>
    <row r="58" spans="1:15">
      <c r="A58" s="33"/>
      <c r="B58" s="34"/>
      <c r="C58" s="34"/>
      <c r="D58" s="34"/>
      <c r="E58" s="34"/>
      <c r="F58" s="34"/>
      <c r="G58" s="34"/>
      <c r="J58" s="3">
        <f>IF(COUNT(Table13511[[#This Row],[Class]:[Column4]])&gt;1,MIN(Table13511[[#This Row],[Class]:[Column2]]),0)</f>
        <v>0</v>
      </c>
      <c r="K58" s="17">
        <f>SUM(Table13511[[#This Row],[Class]:[Column3]])-Table13511[[#This Row],[Discard]]*0.9999</f>
        <v>0</v>
      </c>
      <c r="L58" s="2">
        <f>IF(Table13511[[#This Row],[Total]]&lt;&gt;"",RANK(Table13511[[#This Row],[Total]],Table13511[Total]),"")</f>
        <v>20</v>
      </c>
      <c r="M58" s="38" t="str">
        <f>IF(Table13511[[#This Row],[Name]]&gt;"",Table13511[[#This Row],[Name]],"")</f>
        <v/>
      </c>
      <c r="N58">
        <f>SUM(Table13511[[#This Row],[Class]:[Column3]])-Table13511[[#This Row],[Discard]]</f>
        <v>0</v>
      </c>
      <c r="O58" s="5">
        <f>RANK(Table13511[[#This Row],[Total2]],Table13511[Total2])</f>
        <v>20</v>
      </c>
    </row>
    <row r="59" spans="1:15">
      <c r="A59" s="33"/>
      <c r="B59" s="34"/>
      <c r="C59" s="34"/>
      <c r="D59" s="34"/>
      <c r="E59" s="34"/>
      <c r="F59" s="34"/>
      <c r="G59" s="34"/>
      <c r="J59" s="3">
        <f>IF(COUNT(Table13511[[#This Row],[Class]:[Column4]])&gt;1,MIN(Table13511[[#This Row],[Class]:[Column2]]),0)</f>
        <v>0</v>
      </c>
      <c r="K59" s="17">
        <f>SUM(Table13511[[#This Row],[Class]:[Column3]])-Table13511[[#This Row],[Discard]]*0.9999</f>
        <v>0</v>
      </c>
      <c r="L59" s="2">
        <f>IF(Table13511[[#This Row],[Total]]&lt;&gt;"",RANK(Table13511[[#This Row],[Total]],Table13511[Total]),"")</f>
        <v>20</v>
      </c>
      <c r="M59" s="38" t="str">
        <f>IF(Table13511[[#This Row],[Name]]&gt;"",Table13511[[#This Row],[Name]],"")</f>
        <v/>
      </c>
      <c r="N59">
        <f>SUM(Table13511[[#This Row],[Class]:[Column3]])-Table13511[[#This Row],[Discard]]</f>
        <v>0</v>
      </c>
      <c r="O59" s="5">
        <f>RANK(Table13511[[#This Row],[Total2]],Table13511[Total2])</f>
        <v>20</v>
      </c>
    </row>
    <row r="60" spans="1:15">
      <c r="A60" s="33"/>
      <c r="B60" s="34"/>
      <c r="C60" s="34"/>
      <c r="D60" s="34"/>
      <c r="E60" s="34"/>
      <c r="F60" s="34"/>
      <c r="G60" s="34"/>
      <c r="J60" s="3">
        <f>IF(COUNT(Table13511[[#This Row],[Class]:[Column4]])&gt;1,MIN(Table13511[[#This Row],[Class]:[Column2]]),0)</f>
        <v>0</v>
      </c>
      <c r="K60" s="17">
        <f>SUM(Table13511[[#This Row],[Class]:[Column3]])-Table13511[[#This Row],[Discard]]*0.9999</f>
        <v>0</v>
      </c>
      <c r="L60" s="2">
        <f>IF(Table13511[[#This Row],[Total]]&lt;&gt;"",RANK(Table13511[[#This Row],[Total]],Table13511[Total]),"")</f>
        <v>20</v>
      </c>
      <c r="M60" s="38" t="str">
        <f>IF(Table13511[[#This Row],[Name]]&gt;"",Table13511[[#This Row],[Name]],"")</f>
        <v/>
      </c>
      <c r="N60">
        <f>SUM(Table13511[[#This Row],[Class]:[Column3]])-Table13511[[#This Row],[Discard]]</f>
        <v>0</v>
      </c>
      <c r="O60" s="5">
        <f>RANK(Table13511[[#This Row],[Total2]],Table13511[Total2])</f>
        <v>20</v>
      </c>
    </row>
    <row r="61" spans="1:15">
      <c r="A61" s="33"/>
      <c r="B61" s="34"/>
      <c r="C61" s="34"/>
      <c r="D61" s="34"/>
      <c r="E61" s="34"/>
      <c r="F61" s="34"/>
      <c r="G61" s="34"/>
      <c r="J61" s="3">
        <f>IF(COUNT(Table13511[[#This Row],[Class]:[Column4]])&gt;1,MIN(Table13511[[#This Row],[Class]:[Column2]]),0)</f>
        <v>0</v>
      </c>
      <c r="K61" s="17">
        <f>SUM(Table13511[[#This Row],[Class]:[Column3]])-Table13511[[#This Row],[Discard]]*0.9999</f>
        <v>0</v>
      </c>
      <c r="L61" s="2">
        <f>IF(Table13511[[#This Row],[Total]]&lt;&gt;"",RANK(Table13511[[#This Row],[Total]],Table13511[Total]),"")</f>
        <v>20</v>
      </c>
      <c r="M61" s="38" t="str">
        <f>IF(Table13511[[#This Row],[Name]]&gt;"",Table13511[[#This Row],[Name]],"")</f>
        <v/>
      </c>
      <c r="N61">
        <f>SUM(Table13511[[#This Row],[Class]:[Column3]])-Table13511[[#This Row],[Discard]]</f>
        <v>0</v>
      </c>
      <c r="O61" s="5">
        <f>RANK(Table13511[[#This Row],[Total2]],Table13511[Total2])</f>
        <v>20</v>
      </c>
    </row>
    <row r="62" spans="1:15">
      <c r="A62" s="33"/>
      <c r="B62" s="34"/>
      <c r="C62" s="34"/>
      <c r="D62" s="34"/>
      <c r="E62" s="34"/>
      <c r="F62" s="34"/>
      <c r="G62" s="34"/>
      <c r="J62" s="3">
        <f>IF(COUNT(Table13511[[#This Row],[Class]:[Column4]])&gt;1,MIN(Table13511[[#This Row],[Class]:[Column2]]),0)</f>
        <v>0</v>
      </c>
      <c r="K62" s="17">
        <f>SUM(Table13511[[#This Row],[Class]:[Column3]])-Table13511[[#This Row],[Discard]]*0.9999</f>
        <v>0</v>
      </c>
      <c r="L62" s="2">
        <f>IF(Table13511[[#This Row],[Total]]&lt;&gt;"",RANK(Table13511[[#This Row],[Total]],Table13511[Total]),"")</f>
        <v>20</v>
      </c>
      <c r="M62" s="38" t="str">
        <f>IF(Table13511[[#This Row],[Name]]&gt;"",Table13511[[#This Row],[Name]],"")</f>
        <v/>
      </c>
      <c r="N62">
        <f>SUM(Table13511[[#This Row],[Class]:[Column3]])-Table13511[[#This Row],[Discard]]</f>
        <v>0</v>
      </c>
      <c r="O62" s="5">
        <f>RANK(Table13511[[#This Row],[Total2]],Table13511[Total2])</f>
        <v>20</v>
      </c>
    </row>
    <row r="63" spans="1:15">
      <c r="A63" s="33"/>
      <c r="B63" s="34"/>
      <c r="C63" s="34"/>
      <c r="D63" s="34"/>
      <c r="E63" s="34"/>
      <c r="F63" s="34"/>
      <c r="G63" s="34"/>
      <c r="J63" s="3">
        <f>IF(COUNT(Table13511[[#This Row],[Class]:[Column4]])&gt;1,MIN(Table13511[[#This Row],[Class]:[Column2]]),0)</f>
        <v>0</v>
      </c>
      <c r="K63" s="17">
        <f>SUM(Table13511[[#This Row],[Class]:[Column3]])-Table13511[[#This Row],[Discard]]*0.9999</f>
        <v>0</v>
      </c>
      <c r="L63" s="2">
        <f>IF(Table13511[[#This Row],[Total]]&lt;&gt;"",RANK(Table13511[[#This Row],[Total]],Table13511[Total]),"")</f>
        <v>20</v>
      </c>
      <c r="M63" s="38" t="str">
        <f>IF(Table13511[[#This Row],[Name]]&gt;"",Table13511[[#This Row],[Name]],"")</f>
        <v/>
      </c>
      <c r="N63">
        <f>SUM(Table13511[[#This Row],[Class]:[Column3]])-Table13511[[#This Row],[Discard]]</f>
        <v>0</v>
      </c>
      <c r="O63" s="5">
        <f>RANK(Table13511[[#This Row],[Total2]],Table13511[Total2])</f>
        <v>20</v>
      </c>
    </row>
    <row r="64" spans="1:15">
      <c r="A64" s="33"/>
      <c r="B64" s="34"/>
      <c r="C64" s="34"/>
      <c r="D64" s="34"/>
      <c r="E64" s="34"/>
      <c r="F64" s="34"/>
      <c r="G64" s="34"/>
      <c r="J64" s="3">
        <f>IF(COUNT(Table13511[[#This Row],[Class]:[Column4]])&gt;1,MIN(Table13511[[#This Row],[Class]:[Column2]]),0)</f>
        <v>0</v>
      </c>
      <c r="K64" s="17">
        <f>SUM(Table13511[[#This Row],[Class]:[Column3]])-Table13511[[#This Row],[Discard]]*0.9999</f>
        <v>0</v>
      </c>
      <c r="L64" s="2">
        <f>IF(Table13511[[#This Row],[Total]]&lt;&gt;"",RANK(Table13511[[#This Row],[Total]],Table13511[Total]),"")</f>
        <v>20</v>
      </c>
      <c r="M64" s="38" t="str">
        <f>IF(Table13511[[#This Row],[Name]]&gt;"",Table13511[[#This Row],[Name]],"")</f>
        <v/>
      </c>
      <c r="N64">
        <f>SUM(Table13511[[#This Row],[Class]:[Column3]])-Table13511[[#This Row],[Discard]]</f>
        <v>0</v>
      </c>
      <c r="O64" s="5">
        <f>RANK(Table13511[[#This Row],[Total2]],Table13511[Total2])</f>
        <v>20</v>
      </c>
    </row>
    <row r="65" spans="1:15">
      <c r="A65" s="33"/>
      <c r="B65" s="34"/>
      <c r="C65" s="34"/>
      <c r="D65" s="34"/>
      <c r="E65" s="34"/>
      <c r="F65" s="34"/>
      <c r="G65" s="34"/>
      <c r="J65" s="3">
        <f>IF(COUNT(Table13511[[#This Row],[Class]:[Column4]])&gt;1,MIN(Table13511[[#This Row],[Class]:[Column2]]),0)</f>
        <v>0</v>
      </c>
      <c r="K65" s="17">
        <f>SUM(Table13511[[#This Row],[Class]:[Column3]])-Table13511[[#This Row],[Discard]]*0.9999</f>
        <v>0</v>
      </c>
      <c r="L65" s="2">
        <f>IF(Table13511[[#This Row],[Total]]&lt;&gt;"",RANK(Table13511[[#This Row],[Total]],Table13511[Total]),"")</f>
        <v>20</v>
      </c>
      <c r="M65" s="38" t="str">
        <f>IF(Table13511[[#This Row],[Name]]&gt;"",Table13511[[#This Row],[Name]],"")</f>
        <v/>
      </c>
      <c r="N65">
        <f>SUM(Table13511[[#This Row],[Class]:[Column3]])-Table13511[[#This Row],[Discard]]</f>
        <v>0</v>
      </c>
      <c r="O65" s="5">
        <f>RANK(Table13511[[#This Row],[Total2]],Table13511[Total2])</f>
        <v>20</v>
      </c>
    </row>
    <row r="66" spans="1:15">
      <c r="A66" s="33"/>
      <c r="B66" s="34"/>
      <c r="C66" s="34"/>
      <c r="D66" s="34"/>
      <c r="E66" s="34"/>
      <c r="F66" s="34"/>
      <c r="G66" s="34"/>
      <c r="J66" s="3">
        <f>IF(COUNT(Table13511[[#This Row],[Class]:[Column4]])&gt;1,MIN(Table13511[[#This Row],[Class]:[Column2]]),0)</f>
        <v>0</v>
      </c>
      <c r="K66" s="17">
        <f>SUM(Table13511[[#This Row],[Class]:[Column3]])-Table13511[[#This Row],[Discard]]*0.9999</f>
        <v>0</v>
      </c>
      <c r="L66" s="2">
        <f>IF(Table13511[[#This Row],[Total]]&lt;&gt;"",RANK(Table13511[[#This Row],[Total]],Table13511[Total]),"")</f>
        <v>20</v>
      </c>
      <c r="M66" s="38" t="str">
        <f>IF(Table13511[[#This Row],[Name]]&gt;"",Table13511[[#This Row],[Name]],"")</f>
        <v/>
      </c>
      <c r="N66">
        <f>SUM(Table13511[[#This Row],[Class]:[Column3]])-Table13511[[#This Row],[Discard]]</f>
        <v>0</v>
      </c>
      <c r="O66" s="5">
        <f>RANK(Table13511[[#This Row],[Total2]],Table13511[Total2])</f>
        <v>20</v>
      </c>
    </row>
    <row r="67" spans="1:15">
      <c r="A67" s="33"/>
      <c r="B67" s="34"/>
      <c r="C67" s="34"/>
      <c r="D67" s="34"/>
      <c r="E67" s="34"/>
      <c r="F67" s="34"/>
      <c r="G67" s="34"/>
      <c r="J67" s="3">
        <f>IF(COUNT(Table13511[[#This Row],[Class]:[Column4]])&gt;1,MIN(Table13511[[#This Row],[Class]:[Column2]]),0)</f>
        <v>0</v>
      </c>
      <c r="K67" s="17">
        <f>SUM(Table13511[[#This Row],[Class]:[Column3]])-Table13511[[#This Row],[Discard]]*0.9999</f>
        <v>0</v>
      </c>
      <c r="L67" s="2">
        <f>IF(Table13511[[#This Row],[Total]]&lt;&gt;"",RANK(Table13511[[#This Row],[Total]],Table13511[Total]),"")</f>
        <v>20</v>
      </c>
      <c r="M67" s="38" t="str">
        <f>IF(Table13511[[#This Row],[Name]]&gt;"",Table13511[[#This Row],[Name]],"")</f>
        <v/>
      </c>
      <c r="N67">
        <f>SUM(Table13511[[#This Row],[Class]:[Column3]])-Table13511[[#This Row],[Discard]]</f>
        <v>0</v>
      </c>
      <c r="O67" s="5">
        <f>RANK(Table13511[[#This Row],[Total2]],Table13511[Total2])</f>
        <v>20</v>
      </c>
    </row>
    <row r="68" spans="1:15">
      <c r="A68" s="33"/>
      <c r="B68" s="34"/>
      <c r="C68" s="34"/>
      <c r="D68" s="34"/>
      <c r="E68" s="34"/>
      <c r="F68" s="34"/>
      <c r="G68" s="34"/>
      <c r="J68" s="3">
        <f>IF(COUNT(Table13511[[#This Row],[Class]:[Column4]])&gt;1,MIN(Table13511[[#This Row],[Class]:[Column2]]),0)</f>
        <v>0</v>
      </c>
      <c r="K68" s="17">
        <f>SUM(Table13511[[#This Row],[Class]:[Column3]])-Table13511[[#This Row],[Discard]]*0.9999</f>
        <v>0</v>
      </c>
      <c r="L68" s="2">
        <f>IF(Table13511[[#This Row],[Total]]&lt;&gt;"",RANK(Table13511[[#This Row],[Total]],Table13511[Total]),"")</f>
        <v>20</v>
      </c>
      <c r="M68" s="38" t="str">
        <f>IF(Table13511[[#This Row],[Name]]&gt;"",Table13511[[#This Row],[Name]],"")</f>
        <v/>
      </c>
      <c r="N68">
        <f>SUM(Table13511[[#This Row],[Class]:[Column3]])-Table13511[[#This Row],[Discard]]</f>
        <v>0</v>
      </c>
      <c r="O68" s="5">
        <f>RANK(Table13511[[#This Row],[Total2]],Table13511[Total2])</f>
        <v>20</v>
      </c>
    </row>
    <row r="69" spans="1:15">
      <c r="A69" s="33"/>
      <c r="B69" s="34"/>
      <c r="C69" s="34"/>
      <c r="D69" s="34"/>
      <c r="E69" s="34"/>
      <c r="F69" s="34"/>
      <c r="G69" s="34"/>
      <c r="J69" s="3">
        <f>IF(COUNT(Table13511[[#This Row],[Class]:[Column4]])&gt;1,MIN(Table13511[[#This Row],[Class]:[Column2]]),0)</f>
        <v>0</v>
      </c>
      <c r="K69" s="17">
        <f>SUM(Table13511[[#This Row],[Class]:[Column3]])-Table13511[[#This Row],[Discard]]*0.9999</f>
        <v>0</v>
      </c>
      <c r="L69" s="2">
        <f>IF(Table13511[[#This Row],[Total]]&lt;&gt;"",RANK(Table13511[[#This Row],[Total]],Table13511[Total]),"")</f>
        <v>20</v>
      </c>
      <c r="M69" s="38" t="str">
        <f>IF(Table13511[[#This Row],[Name]]&gt;"",Table13511[[#This Row],[Name]],"")</f>
        <v/>
      </c>
      <c r="N69">
        <f>SUM(Table13511[[#This Row],[Class]:[Column3]])-Table13511[[#This Row],[Discard]]</f>
        <v>0</v>
      </c>
      <c r="O69" s="5">
        <f>RANK(Table13511[[#This Row],[Total2]],Table13511[Total2])</f>
        <v>20</v>
      </c>
    </row>
    <row r="70" spans="10:15">
      <c r="J70" s="3">
        <f>IF(COUNT(Table13511[[#This Row],[Class]:[Column4]])&gt;1,MIN(Table13511[[#This Row],[Class]:[Column2]]),0)</f>
        <v>0</v>
      </c>
      <c r="K70" s="17">
        <f>SUM(Table13511[[#This Row],[Class]:[Column3]])-Table13511[[#This Row],[Discard]]*0.9999</f>
        <v>0</v>
      </c>
      <c r="L70" s="2">
        <f>IF(Table13511[[#This Row],[Total]]&lt;&gt;"",RANK(Table13511[[#This Row],[Total]],Table13511[Total]),"")</f>
        <v>20</v>
      </c>
      <c r="M70" s="38" t="str">
        <f>IF(Table13511[[#This Row],[Name]]&gt;"",Table13511[[#This Row],[Name]],"")</f>
        <v/>
      </c>
      <c r="N70">
        <f>SUM(Table13511[[#This Row],[Class]:[Column3]])-Table13511[[#This Row],[Discard]]</f>
        <v>0</v>
      </c>
      <c r="O70" s="5">
        <f>RANK(Table13511[[#This Row],[Total2]],Table13511[Total2])</f>
        <v>20</v>
      </c>
    </row>
    <row r="71" spans="10:15">
      <c r="J71" s="3">
        <f>IF(COUNT(Table13511[[#This Row],[Class]:[Column4]])&gt;1,MIN(Table13511[[#This Row],[Class]:[Column2]]),0)</f>
        <v>0</v>
      </c>
      <c r="K71" s="17">
        <f>SUM(Table13511[[#This Row],[Class]:[Column3]])-Table13511[[#This Row],[Discard]]*0.9999</f>
        <v>0</v>
      </c>
      <c r="L71" s="2">
        <f>IF(Table13511[[#This Row],[Total]]&lt;&gt;"",RANK(Table13511[[#This Row],[Total]],Table13511[Total]),"")</f>
        <v>20</v>
      </c>
      <c r="M71" s="38" t="str">
        <f>IF(Table13511[[#This Row],[Name]]&gt;"",Table13511[[#This Row],[Name]],"")</f>
        <v/>
      </c>
      <c r="N71">
        <f>SUM(Table13511[[#This Row],[Class]:[Column3]])-Table13511[[#This Row],[Discard]]</f>
        <v>0</v>
      </c>
      <c r="O71" s="5">
        <f>RANK(Table13511[[#This Row],[Total2]],Table13511[Total2])</f>
        <v>20</v>
      </c>
    </row>
    <row r="72" spans="10:15">
      <c r="J72" s="3">
        <f>IF(COUNT(Table13511[[#This Row],[Class]:[Column4]])&gt;1,MIN(Table13511[[#This Row],[Class]:[Column2]]),0)</f>
        <v>0</v>
      </c>
      <c r="K72" s="17">
        <f>SUM(Table13511[[#This Row],[Class]:[Column3]])-Table13511[[#This Row],[Discard]]*0.9999</f>
        <v>0</v>
      </c>
      <c r="L72" s="2">
        <f>IF(Table13511[[#This Row],[Total]]&lt;&gt;"",RANK(Table13511[[#This Row],[Total]],Table13511[Total]),"")</f>
        <v>20</v>
      </c>
      <c r="M72" s="38" t="str">
        <f>IF(Table13511[[#This Row],[Name]]&gt;"",Table13511[[#This Row],[Name]],"")</f>
        <v/>
      </c>
      <c r="N72">
        <f>SUM(Table13511[[#This Row],[Class]:[Column3]])-Table13511[[#This Row],[Discard]]</f>
        <v>0</v>
      </c>
      <c r="O72" s="5">
        <f>RANK(Table13511[[#This Row],[Total2]],Table13511[Total2])</f>
        <v>20</v>
      </c>
    </row>
    <row r="73" spans="10:15">
      <c r="J73" s="3">
        <f>IF(COUNT(Table13511[[#This Row],[Class]:[Column4]])&gt;1,MIN(Table13511[[#This Row],[Class]:[Column2]]),0)</f>
        <v>0</v>
      </c>
      <c r="K73" s="17">
        <f>SUM(Table13511[[#This Row],[Class]:[Column3]])-Table13511[[#This Row],[Discard]]*0.9999</f>
        <v>0</v>
      </c>
      <c r="L73" s="2">
        <f>IF(Table13511[[#This Row],[Total]]&lt;&gt;"",RANK(Table13511[[#This Row],[Total]],Table13511[Total]),"")</f>
        <v>20</v>
      </c>
      <c r="M73" s="38" t="str">
        <f>IF(Table13511[[#This Row],[Name]]&gt;"",Table13511[[#This Row],[Name]],"")</f>
        <v/>
      </c>
      <c r="N73">
        <f>SUM(Table13511[[#This Row],[Class]:[Column3]])-Table13511[[#This Row],[Discard]]</f>
        <v>0</v>
      </c>
      <c r="O73" s="5">
        <f>RANK(Table13511[[#This Row],[Total2]],Table13511[Total2])</f>
        <v>20</v>
      </c>
    </row>
    <row r="74" spans="10:15">
      <c r="J74" s="3">
        <f>IF(COUNT(Table13511[[#This Row],[Class]:[Column4]])&gt;1,MIN(Table13511[[#This Row],[Class]:[Column2]]),0)</f>
        <v>0</v>
      </c>
      <c r="K74" s="17">
        <f>SUM(Table13511[[#This Row],[Class]:[Column3]])-Table13511[[#This Row],[Discard]]*0.9999</f>
        <v>0</v>
      </c>
      <c r="L74" s="2">
        <f>IF(Table13511[[#This Row],[Total]]&lt;&gt;"",RANK(Table13511[[#This Row],[Total]],Table13511[Total]),"")</f>
        <v>20</v>
      </c>
      <c r="M74" s="38" t="str">
        <f>IF(Table13511[[#This Row],[Name]]&gt;"",Table13511[[#This Row],[Name]],"")</f>
        <v/>
      </c>
      <c r="N74">
        <f>SUM(Table13511[[#This Row],[Class]:[Column3]])-Table13511[[#This Row],[Discard]]</f>
        <v>0</v>
      </c>
      <c r="O74" s="5">
        <f>RANK(Table13511[[#This Row],[Total2]],Table13511[Total2])</f>
        <v>20</v>
      </c>
    </row>
    <row r="75" spans="10:15">
      <c r="J75" s="3">
        <f>IF(COUNT(Table13511[[#This Row],[Class]:[Column4]])&gt;1,MIN(Table13511[[#This Row],[Class]:[Column2]]),0)</f>
        <v>0</v>
      </c>
      <c r="K75" s="17">
        <f>SUM(Table13511[[#This Row],[Class]:[Column3]])-Table13511[[#This Row],[Discard]]*0.9999</f>
        <v>0</v>
      </c>
      <c r="L75" s="2">
        <f>IF(Table13511[[#This Row],[Total]]&lt;&gt;"",RANK(Table13511[[#This Row],[Total]],Table13511[Total]),"")</f>
        <v>20</v>
      </c>
      <c r="M75" s="38" t="str">
        <f>IF(Table13511[[#This Row],[Name]]&gt;"",Table13511[[#This Row],[Name]],"")</f>
        <v/>
      </c>
      <c r="N75">
        <f>SUM(Table13511[[#This Row],[Class]:[Column3]])-Table13511[[#This Row],[Discard]]</f>
        <v>0</v>
      </c>
      <c r="O75" s="5">
        <f>RANK(Table13511[[#This Row],[Total2]],Table13511[Total2])</f>
        <v>20</v>
      </c>
    </row>
    <row r="76" spans="10:15">
      <c r="J76" s="3">
        <f>IF(COUNT(Table13511[[#This Row],[Class]:[Column4]])&gt;1,MIN(Table13511[[#This Row],[Class]:[Column2]]),0)</f>
        <v>0</v>
      </c>
      <c r="K76" s="17">
        <f>SUM(Table13511[[#This Row],[Class]:[Column3]])-Table13511[[#This Row],[Discard]]*0.9999</f>
        <v>0</v>
      </c>
      <c r="L76" s="2">
        <f>IF(Table13511[[#This Row],[Total]]&lt;&gt;"",RANK(Table13511[[#This Row],[Total]],Table13511[Total]),"")</f>
        <v>20</v>
      </c>
      <c r="M76" s="38" t="str">
        <f>IF(Table13511[[#This Row],[Name]]&gt;"",Table13511[[#This Row],[Name]],"")</f>
        <v/>
      </c>
      <c r="N76">
        <f>SUM(Table13511[[#This Row],[Class]:[Column3]])-Table13511[[#This Row],[Discard]]</f>
        <v>0</v>
      </c>
      <c r="O76" s="5">
        <f>RANK(Table13511[[#This Row],[Total2]],Table13511[Total2])</f>
        <v>20</v>
      </c>
    </row>
    <row r="77" spans="10:15">
      <c r="J77" s="3">
        <f>IF(COUNT(Table13511[[#This Row],[Class]:[Column4]])&gt;1,MIN(Table13511[[#This Row],[Class]:[Column2]]),0)</f>
        <v>0</v>
      </c>
      <c r="K77" s="17">
        <f>SUM(Table13511[[#This Row],[Class]:[Column3]])-Table13511[[#This Row],[Discard]]*0.9999</f>
        <v>0</v>
      </c>
      <c r="L77" s="2">
        <f>IF(Table13511[[#This Row],[Total]]&lt;&gt;"",RANK(Table13511[[#This Row],[Total]],Table13511[Total]),"")</f>
        <v>20</v>
      </c>
      <c r="M77" s="38" t="str">
        <f>IF(Table13511[[#This Row],[Name]]&gt;"",Table13511[[#This Row],[Name]],"")</f>
        <v/>
      </c>
      <c r="N77">
        <f>SUM(Table13511[[#This Row],[Class]:[Column3]])-Table13511[[#This Row],[Discard]]</f>
        <v>0</v>
      </c>
      <c r="O77" s="5">
        <f>RANK(Table13511[[#This Row],[Total2]],Table13511[Total2])</f>
        <v>20</v>
      </c>
    </row>
    <row r="78" spans="10:15">
      <c r="J78" s="3">
        <f>IF(COUNT(Table13511[[#This Row],[Class]:[Column4]])&gt;1,MIN(Table13511[[#This Row],[Class]:[Column2]]),0)</f>
        <v>0</v>
      </c>
      <c r="K78" s="17">
        <f>SUM(Table13511[[#This Row],[Class]:[Column3]])-Table13511[[#This Row],[Discard]]*0.9999</f>
        <v>0</v>
      </c>
      <c r="L78" s="2">
        <f>IF(Table13511[[#This Row],[Total]]&lt;&gt;"",RANK(Table13511[[#This Row],[Total]],Table13511[Total]),"")</f>
        <v>20</v>
      </c>
      <c r="M78" s="38" t="str">
        <f>IF(Table13511[[#This Row],[Name]]&gt;"",Table13511[[#This Row],[Name]],"")</f>
        <v/>
      </c>
      <c r="N78">
        <f>SUM(Table13511[[#This Row],[Class]:[Column3]])-Table13511[[#This Row],[Discard]]</f>
        <v>0</v>
      </c>
      <c r="O78" s="5">
        <f>RANK(Table13511[[#This Row],[Total2]],Table13511[Total2])</f>
        <v>20</v>
      </c>
    </row>
    <row r="79" spans="10:15">
      <c r="J79" s="3">
        <f>IF(COUNT(Table13511[[#This Row],[Class]:[Column4]])&gt;1,MIN(Table13511[[#This Row],[Class]:[Column2]]),0)</f>
        <v>0</v>
      </c>
      <c r="K79" s="17">
        <f>SUM(Table13511[[#This Row],[Class]:[Column3]])-Table13511[[#This Row],[Discard]]*0.9999</f>
        <v>0</v>
      </c>
      <c r="L79" s="2">
        <f>IF(Table13511[[#This Row],[Total]]&lt;&gt;"",RANK(Table13511[[#This Row],[Total]],Table13511[Total]),"")</f>
        <v>20</v>
      </c>
      <c r="M79" s="38" t="str">
        <f>IF(Table13511[[#This Row],[Name]]&gt;"",Table13511[[#This Row],[Name]],"")</f>
        <v/>
      </c>
      <c r="N79">
        <f>SUM(Table13511[[#This Row],[Class]:[Column3]])-Table13511[[#This Row],[Discard]]</f>
        <v>0</v>
      </c>
      <c r="O79" s="5">
        <f>RANK(Table13511[[#This Row],[Total2]],Table13511[Total2])</f>
        <v>20</v>
      </c>
    </row>
    <row r="80" spans="10:15">
      <c r="J80" s="3">
        <f>IF(COUNT(Table13511[[#This Row],[Class]:[Column4]])&gt;1,MIN(Table13511[[#This Row],[Class]:[Column2]]),0)</f>
        <v>0</v>
      </c>
      <c r="K80" s="17">
        <f>SUM(Table13511[[#This Row],[Class]:[Column3]])-Table13511[[#This Row],[Discard]]*0.9999</f>
        <v>0</v>
      </c>
      <c r="L80" s="2">
        <f>IF(Table13511[[#This Row],[Total]]&lt;&gt;"",RANK(Table13511[[#This Row],[Total]],Table13511[Total]),"")</f>
        <v>20</v>
      </c>
      <c r="M80" s="38" t="str">
        <f>IF(Table13511[[#This Row],[Name]]&gt;"",Table13511[[#This Row],[Name]],"")</f>
        <v/>
      </c>
      <c r="N80">
        <f>SUM(Table13511[[#This Row],[Class]:[Column3]])-Table13511[[#This Row],[Discard]]</f>
        <v>0</v>
      </c>
      <c r="O80" s="5">
        <f>RANK(Table13511[[#This Row],[Total2]],Table13511[Total2])</f>
        <v>20</v>
      </c>
    </row>
    <row r="81" spans="10:15">
      <c r="J81" s="3">
        <f>IF(COUNT(Table13511[[#This Row],[Class]:[Column4]])&gt;1,MIN(Table13511[[#This Row],[Class]:[Column2]]),0)</f>
        <v>0</v>
      </c>
      <c r="K81" s="17">
        <f>SUM(Table13511[[#This Row],[Class]:[Column3]])-Table13511[[#This Row],[Discard]]*0.9999</f>
        <v>0</v>
      </c>
      <c r="L81" s="2">
        <f>IF(Table13511[[#This Row],[Total]]&lt;&gt;"",RANK(Table13511[[#This Row],[Total]],Table13511[Total]),"")</f>
        <v>20</v>
      </c>
      <c r="M81" s="38" t="str">
        <f>IF(Table13511[[#This Row],[Name]]&gt;"",Table13511[[#This Row],[Name]],"")</f>
        <v/>
      </c>
      <c r="N81">
        <f>SUM(Table13511[[#This Row],[Class]:[Column3]])-Table13511[[#This Row],[Discard]]</f>
        <v>0</v>
      </c>
      <c r="O81" s="5">
        <f>RANK(Table13511[[#This Row],[Total2]],Table13511[Total2])</f>
        <v>20</v>
      </c>
    </row>
    <row r="82" spans="10:15">
      <c r="J82" s="3">
        <f>IF(COUNT(Table13511[[#This Row],[Class]:[Column4]])&gt;1,MIN(Table13511[[#This Row],[Class]:[Column2]]),0)</f>
        <v>0</v>
      </c>
      <c r="K82" s="17">
        <f>SUM(Table13511[[#This Row],[Class]:[Column3]])-Table13511[[#This Row],[Discard]]*0.9999</f>
        <v>0</v>
      </c>
      <c r="L82" s="2">
        <f>IF(Table13511[[#This Row],[Total]]&lt;&gt;"",RANK(Table13511[[#This Row],[Total]],Table13511[Total]),"")</f>
        <v>20</v>
      </c>
      <c r="M82" s="38" t="str">
        <f>IF(Table13511[[#This Row],[Name]]&gt;"",Table13511[[#This Row],[Name]],"")</f>
        <v/>
      </c>
      <c r="N82">
        <f>SUM(Table13511[[#This Row],[Class]:[Column3]])-Table13511[[#This Row],[Discard]]</f>
        <v>0</v>
      </c>
      <c r="O82" s="5">
        <f>RANK(Table13511[[#This Row],[Total2]],Table13511[Total2])</f>
        <v>20</v>
      </c>
    </row>
    <row r="83" spans="10:15">
      <c r="J83" s="3">
        <f>IF(COUNT(Table13511[[#This Row],[Class]:[Column4]])&gt;1,MIN(Table13511[[#This Row],[Class]:[Column2]]),0)</f>
        <v>0</v>
      </c>
      <c r="K83" s="17">
        <f>SUM(Table13511[[#This Row],[Class]:[Column3]])-Table13511[[#This Row],[Discard]]*0.9999</f>
        <v>0</v>
      </c>
      <c r="L83" s="2">
        <f>IF(Table13511[[#This Row],[Total]]&lt;&gt;"",RANK(Table13511[[#This Row],[Total]],Table13511[Total]),"")</f>
        <v>20</v>
      </c>
      <c r="M83" s="38" t="str">
        <f>IF(Table13511[[#This Row],[Name]]&gt;"",Table13511[[#This Row],[Name]],"")</f>
        <v/>
      </c>
      <c r="N83">
        <f>SUM(Table13511[[#This Row],[Class]:[Column3]])-Table13511[[#This Row],[Discard]]</f>
        <v>0</v>
      </c>
      <c r="O83" s="5">
        <f>RANK(Table13511[[#This Row],[Total2]],Table13511[Total2])</f>
        <v>20</v>
      </c>
    </row>
    <row r="84" spans="10:15">
      <c r="J84" s="3">
        <f>IF(COUNT(Table13511[[#This Row],[Class]:[Column4]])&gt;1,MIN(Table13511[[#This Row],[Class]:[Column2]]),0)</f>
        <v>0</v>
      </c>
      <c r="K84" s="17">
        <f>SUM(Table13511[[#This Row],[Class]:[Column3]])-Table13511[[#This Row],[Discard]]*0.9999</f>
        <v>0</v>
      </c>
      <c r="L84" s="2">
        <f>IF(Table13511[[#This Row],[Total]]&lt;&gt;"",RANK(Table13511[[#This Row],[Total]],Table13511[Total]),"")</f>
        <v>20</v>
      </c>
      <c r="M84" s="38" t="str">
        <f>IF(Table13511[[#This Row],[Name]]&gt;"",Table13511[[#This Row],[Name]],"")</f>
        <v/>
      </c>
      <c r="N84">
        <f>SUM(Table13511[[#This Row],[Class]:[Column3]])-Table13511[[#This Row],[Discard]]</f>
        <v>0</v>
      </c>
      <c r="O84" s="5">
        <f>RANK(Table13511[[#This Row],[Total2]],Table13511[Total2])</f>
        <v>20</v>
      </c>
    </row>
    <row r="85" spans="10:15">
      <c r="J85" s="3">
        <f>IF(COUNT(Table13511[[#This Row],[Class]:[Column4]])&gt;1,MIN(Table13511[[#This Row],[Class]:[Column2]]),0)</f>
        <v>0</v>
      </c>
      <c r="K85" s="17">
        <f>SUM(Table13511[[#This Row],[Class]:[Column3]])-Table13511[[#This Row],[Discard]]*0.9999</f>
        <v>0</v>
      </c>
      <c r="L85" s="2">
        <f>IF(Table13511[[#This Row],[Total]]&lt;&gt;"",RANK(Table13511[[#This Row],[Total]],Table13511[Total]),"")</f>
        <v>20</v>
      </c>
      <c r="M85" s="38" t="str">
        <f>IF(Table13511[[#This Row],[Name]]&gt;"",Table13511[[#This Row],[Name]],"")</f>
        <v/>
      </c>
      <c r="N85">
        <f>SUM(Table13511[[#This Row],[Class]:[Column3]])-Table13511[[#This Row],[Discard]]</f>
        <v>0</v>
      </c>
      <c r="O85" s="5">
        <f>RANK(Table13511[[#This Row],[Total2]],Table13511[Total2])</f>
        <v>20</v>
      </c>
    </row>
    <row r="86" spans="10:15">
      <c r="J86" s="3">
        <f>IF(COUNT(Table13511[[#This Row],[Class]:[Column4]])&gt;1,MIN(Table13511[[#This Row],[Class]:[Column2]]),0)</f>
        <v>0</v>
      </c>
      <c r="K86" s="17">
        <f>SUM(Table13511[[#This Row],[Class]:[Column3]])-Table13511[[#This Row],[Discard]]*0.9999</f>
        <v>0</v>
      </c>
      <c r="L86" s="2">
        <f>IF(Table13511[[#This Row],[Total]]&lt;&gt;"",RANK(Table13511[[#This Row],[Total]],Table13511[Total]),"")</f>
        <v>20</v>
      </c>
      <c r="M86" s="38" t="str">
        <f>IF(Table13511[[#This Row],[Name]]&gt;"",Table13511[[#This Row],[Name]],"")</f>
        <v/>
      </c>
      <c r="N86">
        <f>SUM(Table13511[[#This Row],[Class]:[Column3]])-Table13511[[#This Row],[Discard]]</f>
        <v>0</v>
      </c>
      <c r="O86" s="5">
        <f>RANK(Table13511[[#This Row],[Total2]],Table13511[Total2])</f>
        <v>20</v>
      </c>
    </row>
    <row r="87" spans="10:15">
      <c r="J87" s="3">
        <f>IF(COUNT(Table13511[[#This Row],[Class]:[Column4]])&gt;1,MIN(Table13511[[#This Row],[Class]:[Column2]]),0)</f>
        <v>0</v>
      </c>
      <c r="K87" s="17">
        <f>SUM(Table13511[[#This Row],[Class]:[Column3]])-Table13511[[#This Row],[Discard]]*0.9999</f>
        <v>0</v>
      </c>
      <c r="L87" s="2">
        <f>IF(Table13511[[#This Row],[Total]]&lt;&gt;"",RANK(Table13511[[#This Row],[Total]],Table13511[Total]),"")</f>
        <v>20</v>
      </c>
      <c r="M87" s="38" t="str">
        <f>IF(Table13511[[#This Row],[Name]]&gt;"",Table13511[[#This Row],[Name]],"")</f>
        <v/>
      </c>
      <c r="N87">
        <f>SUM(Table13511[[#This Row],[Class]:[Column3]])-Table13511[[#This Row],[Discard]]</f>
        <v>0</v>
      </c>
      <c r="O87" s="5">
        <f>RANK(Table13511[[#This Row],[Total2]],Table13511[Total2])</f>
        <v>20</v>
      </c>
    </row>
    <row r="88" spans="10:15">
      <c r="J88" s="3">
        <f>IF(COUNT(Table13511[[#This Row],[Class]:[Column4]])&gt;1,MIN(Table13511[[#This Row],[Class]:[Column2]]),0)</f>
        <v>0</v>
      </c>
      <c r="K88" s="17">
        <f>SUM(Table13511[[#This Row],[Class]:[Column3]])-Table13511[[#This Row],[Discard]]*0.9999</f>
        <v>0</v>
      </c>
      <c r="L88" s="2">
        <f>IF(Table13511[[#This Row],[Total]]&lt;&gt;"",RANK(Table13511[[#This Row],[Total]],Table13511[Total]),"")</f>
        <v>20</v>
      </c>
      <c r="M88" s="38" t="str">
        <f>IF(Table13511[[#This Row],[Name]]&gt;"",Table13511[[#This Row],[Name]],"")</f>
        <v/>
      </c>
      <c r="N88">
        <f>SUM(Table13511[[#This Row],[Class]:[Column3]])-Table13511[[#This Row],[Discard]]</f>
        <v>0</v>
      </c>
      <c r="O88" s="5">
        <f>RANK(Table13511[[#This Row],[Total2]],Table13511[Total2])</f>
        <v>20</v>
      </c>
    </row>
    <row r="89" spans="10:15">
      <c r="J89" s="3">
        <f>IF(COUNT(Table13511[[#This Row],[Class]:[Column4]])&gt;1,MIN(Table13511[[#This Row],[Class]:[Column2]]),0)</f>
        <v>0</v>
      </c>
      <c r="K89" s="17">
        <f>SUM(Table13511[[#This Row],[Class]:[Column3]])-Table13511[[#This Row],[Discard]]*0.9999</f>
        <v>0</v>
      </c>
      <c r="L89" s="2">
        <f>IF(Table13511[[#This Row],[Total]]&lt;&gt;"",RANK(Table13511[[#This Row],[Total]],Table13511[Total]),"")</f>
        <v>20</v>
      </c>
      <c r="M89" s="38" t="str">
        <f>IF(Table13511[[#This Row],[Name]]&gt;"",Table13511[[#This Row],[Name]],"")</f>
        <v/>
      </c>
      <c r="N89">
        <f>SUM(Table13511[[#This Row],[Class]:[Column3]])-Table13511[[#This Row],[Discard]]</f>
        <v>0</v>
      </c>
      <c r="O89" s="5">
        <f>RANK(Table13511[[#This Row],[Total2]],Table13511[Total2])</f>
        <v>20</v>
      </c>
    </row>
    <row r="90" spans="10:15">
      <c r="J90" s="3">
        <f>IF(COUNT(Table13511[[#This Row],[Class]:[Column4]])&gt;1,MIN(Table13511[[#This Row],[Class]:[Column2]]),0)</f>
        <v>0</v>
      </c>
      <c r="K90" s="17">
        <f>SUM(Table13511[[#This Row],[Class]:[Column3]])-Table13511[[#This Row],[Discard]]*0.9999</f>
        <v>0</v>
      </c>
      <c r="L90" s="2">
        <f>IF(Table13511[[#This Row],[Total]]&lt;&gt;"",RANK(Table13511[[#This Row],[Total]],Table13511[Total]),"")</f>
        <v>20</v>
      </c>
      <c r="M90" s="38" t="str">
        <f>IF(Table13511[[#This Row],[Name]]&gt;"",Table13511[[#This Row],[Name]],"")</f>
        <v/>
      </c>
      <c r="N90">
        <f>SUM(Table13511[[#This Row],[Class]:[Column3]])-Table13511[[#This Row],[Discard]]</f>
        <v>0</v>
      </c>
      <c r="O90" s="5">
        <f>RANK(Table13511[[#This Row],[Total2]],Table13511[Total2])</f>
        <v>20</v>
      </c>
    </row>
    <row r="91" spans="10:15">
      <c r="J91" s="3">
        <f>IF(COUNT(Table13511[[#This Row],[Class]:[Column4]])&gt;1,MIN(Table13511[[#This Row],[Class]:[Column2]]),0)</f>
        <v>0</v>
      </c>
      <c r="K91" s="17">
        <f>SUM(Table13511[[#This Row],[Class]:[Column3]])-Table13511[[#This Row],[Discard]]*0.9999</f>
        <v>0</v>
      </c>
      <c r="L91" s="2">
        <f>IF(Table13511[[#This Row],[Total]]&lt;&gt;"",RANK(Table13511[[#This Row],[Total]],Table13511[Total]),"")</f>
        <v>20</v>
      </c>
      <c r="M91" s="38" t="str">
        <f>IF(Table13511[[#This Row],[Name]]&gt;"",Table13511[[#This Row],[Name]],"")</f>
        <v/>
      </c>
      <c r="N91">
        <f>SUM(Table13511[[#This Row],[Class]:[Column3]])-Table13511[[#This Row],[Discard]]</f>
        <v>0</v>
      </c>
      <c r="O91" s="5">
        <f>RANK(Table13511[[#This Row],[Total2]],Table13511[Total2])</f>
        <v>20</v>
      </c>
    </row>
    <row r="92" spans="10:15">
      <c r="J92" s="3">
        <f>IF(COUNT(Table13511[[#This Row],[Class]:[Column4]])&gt;1,MIN(Table13511[[#This Row],[Class]:[Column2]]),0)</f>
        <v>0</v>
      </c>
      <c r="K92" s="17">
        <f>SUM(Table13511[[#This Row],[Class]:[Column3]])-Table13511[[#This Row],[Discard]]*0.9999</f>
        <v>0</v>
      </c>
      <c r="L92" s="2">
        <f>IF(Table13511[[#This Row],[Total]]&lt;&gt;"",RANK(Table13511[[#This Row],[Total]],Table13511[Total]),"")</f>
        <v>20</v>
      </c>
      <c r="M92" s="38" t="str">
        <f>IF(Table13511[[#This Row],[Name]]&gt;"",Table13511[[#This Row],[Name]],"")</f>
        <v/>
      </c>
      <c r="N92">
        <f>SUM(Table13511[[#This Row],[Class]:[Column3]])-Table13511[[#This Row],[Discard]]</f>
        <v>0</v>
      </c>
      <c r="O92" s="5">
        <f>RANK(Table13511[[#This Row],[Total2]],Table13511[Total2])</f>
        <v>20</v>
      </c>
    </row>
    <row r="93" spans="10:15">
      <c r="J93" s="3">
        <f>IF(COUNT(Table13511[[#This Row],[Class]:[Column4]])&gt;1,MIN(Table13511[[#This Row],[Class]:[Column2]]),0)</f>
        <v>0</v>
      </c>
      <c r="K93" s="17">
        <f>SUM(Table13511[[#This Row],[Class]:[Column3]])-Table13511[[#This Row],[Discard]]*0.9999</f>
        <v>0</v>
      </c>
      <c r="L93" s="2">
        <f>IF(Table13511[[#This Row],[Total]]&lt;&gt;"",RANK(Table13511[[#This Row],[Total]],Table13511[Total]),"")</f>
        <v>20</v>
      </c>
      <c r="M93" s="38" t="str">
        <f>IF(Table13511[[#This Row],[Name]]&gt;"",Table13511[[#This Row],[Name]],"")</f>
        <v/>
      </c>
      <c r="N93">
        <f>SUM(Table13511[[#This Row],[Class]:[Column3]])-Table13511[[#This Row],[Discard]]</f>
        <v>0</v>
      </c>
      <c r="O93" s="5">
        <f>RANK(Table13511[[#This Row],[Total2]],Table13511[Total2])</f>
        <v>20</v>
      </c>
    </row>
    <row r="94" spans="10:15">
      <c r="J94" s="3">
        <f>IF(COUNT(Table13511[[#This Row],[Class]:[Column4]])&gt;1,MIN(Table13511[[#This Row],[Class]:[Column2]]),0)</f>
        <v>0</v>
      </c>
      <c r="K94" s="17">
        <f>SUM(Table13511[[#This Row],[Class]:[Column3]])-Table13511[[#This Row],[Discard]]*0.9999</f>
        <v>0</v>
      </c>
      <c r="L94" s="2">
        <f>IF(Table13511[[#This Row],[Total]]&lt;&gt;"",RANK(Table13511[[#This Row],[Total]],Table13511[Total]),"")</f>
        <v>20</v>
      </c>
      <c r="M94" s="38" t="str">
        <f>IF(Table13511[[#This Row],[Name]]&gt;"",Table13511[[#This Row],[Name]],"")</f>
        <v/>
      </c>
      <c r="N94">
        <f>SUM(Table13511[[#This Row],[Class]:[Column3]])-Table13511[[#This Row],[Discard]]</f>
        <v>0</v>
      </c>
      <c r="O94" s="5">
        <f>RANK(Table13511[[#This Row],[Total2]],Table13511[Total2])</f>
        <v>20</v>
      </c>
    </row>
    <row r="95" spans="10:15">
      <c r="J95" s="3">
        <f>IF(COUNT(Table13511[[#This Row],[Class]:[Column4]])&gt;1,MIN(Table13511[[#This Row],[Class]:[Column2]]),0)</f>
        <v>0</v>
      </c>
      <c r="K95" s="17">
        <f>SUM(Table13511[[#This Row],[Class]:[Column3]])-Table13511[[#This Row],[Discard]]*0.9999</f>
        <v>0</v>
      </c>
      <c r="L95" s="2">
        <f>IF(Table13511[[#This Row],[Total]]&lt;&gt;"",RANK(Table13511[[#This Row],[Total]],Table13511[Total]),"")</f>
        <v>20</v>
      </c>
      <c r="M95" s="38" t="str">
        <f>IF(Table13511[[#This Row],[Name]]&gt;"",Table13511[[#This Row],[Name]],"")</f>
        <v/>
      </c>
      <c r="N95">
        <f>SUM(Table13511[[#This Row],[Class]:[Column3]])-Table13511[[#This Row],[Discard]]</f>
        <v>0</v>
      </c>
      <c r="O95" s="5">
        <f>RANK(Table13511[[#This Row],[Total2]],Table13511[Total2])</f>
        <v>20</v>
      </c>
    </row>
    <row r="96" spans="10:15">
      <c r="J96" s="3">
        <f>IF(COUNT(Table13511[[#This Row],[Class]:[Column4]])&gt;1,MIN(Table13511[[#This Row],[Class]:[Column2]]),0)</f>
        <v>0</v>
      </c>
      <c r="K96" s="17">
        <f>SUM(Table13511[[#This Row],[Class]:[Column3]])-Table13511[[#This Row],[Discard]]*0.9999</f>
        <v>0</v>
      </c>
      <c r="L96" s="2">
        <f>IF(Table13511[[#This Row],[Total]]&lt;&gt;"",RANK(Table13511[[#This Row],[Total]],Table13511[Total]),"")</f>
        <v>20</v>
      </c>
      <c r="M96" s="38" t="str">
        <f>IF(Table13511[[#This Row],[Name]]&gt;"",Table13511[[#This Row],[Name]],"")</f>
        <v/>
      </c>
      <c r="N96">
        <f>SUM(Table13511[[#This Row],[Class]:[Column3]])-Table13511[[#This Row],[Discard]]</f>
        <v>0</v>
      </c>
      <c r="O96" s="5">
        <f>RANK(Table13511[[#This Row],[Total2]],Table13511[Total2])</f>
        <v>20</v>
      </c>
    </row>
    <row r="97" spans="10:15">
      <c r="J97" s="3">
        <f>IF(COUNT(Table13511[[#This Row],[Class]:[Column4]])&gt;1,MIN(Table13511[[#This Row],[Class]:[Column2]]),0)</f>
        <v>0</v>
      </c>
      <c r="K97" s="17">
        <f>SUM(Table13511[[#This Row],[Class]:[Column3]])-Table13511[[#This Row],[Discard]]*0.9999</f>
        <v>0</v>
      </c>
      <c r="L97" s="2">
        <f>IF(Table13511[[#This Row],[Total]]&lt;&gt;"",RANK(Table13511[[#This Row],[Total]],Table13511[Total]),"")</f>
        <v>20</v>
      </c>
      <c r="M97" s="38" t="str">
        <f>IF(Table13511[[#This Row],[Name]]&gt;"",Table13511[[#This Row],[Name]],"")</f>
        <v/>
      </c>
      <c r="N97">
        <f>SUM(Table13511[[#This Row],[Class]:[Column3]])-Table13511[[#This Row],[Discard]]</f>
        <v>0</v>
      </c>
      <c r="O97" s="5">
        <f>RANK(Table13511[[#This Row],[Total2]],Table13511[Total2])</f>
        <v>20</v>
      </c>
    </row>
    <row r="98" spans="10:15">
      <c r="J98" s="3">
        <f>IF(COUNT(Table13511[[#This Row],[Class]:[Column4]])&gt;1,MIN(Table13511[[#This Row],[Class]:[Column2]]),0)</f>
        <v>0</v>
      </c>
      <c r="K98" s="17">
        <f>SUM(Table13511[[#This Row],[Class]:[Column3]])-Table13511[[#This Row],[Discard]]*0.9999</f>
        <v>0</v>
      </c>
      <c r="L98" s="2">
        <f>IF(Table13511[[#This Row],[Total]]&lt;&gt;"",RANK(Table13511[[#This Row],[Total]],Table13511[Total]),"")</f>
        <v>20</v>
      </c>
      <c r="M98" s="38" t="str">
        <f>IF(Table13511[[#This Row],[Name]]&gt;"",Table13511[[#This Row],[Name]],"")</f>
        <v/>
      </c>
      <c r="N98">
        <f>SUM(Table13511[[#This Row],[Class]:[Column3]])-Table13511[[#This Row],[Discard]]</f>
        <v>0</v>
      </c>
      <c r="O98" s="5">
        <f>RANK(Table13511[[#This Row],[Total2]],Table13511[Total2])</f>
        <v>20</v>
      </c>
    </row>
    <row r="99" spans="10:15">
      <c r="J99" s="3">
        <f>IF(COUNT(Table13511[[#This Row],[Class]:[Column4]])&gt;1,MIN(Table13511[[#This Row],[Class]:[Column2]]),0)</f>
        <v>0</v>
      </c>
      <c r="K99" s="17">
        <f>SUM(Table13511[[#This Row],[Class]:[Column3]])-Table13511[[#This Row],[Discard]]*0.9999</f>
        <v>0</v>
      </c>
      <c r="L99" s="2">
        <f>IF(Table13511[[#This Row],[Total]]&lt;&gt;"",RANK(Table13511[[#This Row],[Total]],Table13511[Total]),"")</f>
        <v>20</v>
      </c>
      <c r="M99" s="38" t="str">
        <f>IF(Table13511[[#This Row],[Name]]&gt;"",Table13511[[#This Row],[Name]],"")</f>
        <v/>
      </c>
      <c r="N99">
        <f>SUM(Table13511[[#This Row],[Class]:[Column3]])-Table13511[[#This Row],[Discard]]</f>
        <v>0</v>
      </c>
      <c r="O99" s="5">
        <f>RANK(Table13511[[#This Row],[Total2]],Table13511[Total2])</f>
        <v>20</v>
      </c>
    </row>
    <row r="100" spans="10:15">
      <c r="J100" s="3">
        <f>IF(COUNT(Table13511[[#This Row],[Class]:[Column4]])&gt;1,MIN(Table13511[[#This Row],[Class]:[Column2]]),0)</f>
        <v>0</v>
      </c>
      <c r="K100" s="17">
        <f>SUM(Table13511[[#This Row],[Class]:[Column3]])-Table13511[[#This Row],[Discard]]*0.9999</f>
        <v>0</v>
      </c>
      <c r="L100" s="2">
        <f>IF(Table13511[[#This Row],[Total]]&lt;&gt;"",RANK(Table13511[[#This Row],[Total]],Table13511[Total]),"")</f>
        <v>20</v>
      </c>
      <c r="M100" s="38" t="str">
        <f>IF(Table13511[[#This Row],[Name]]&gt;"",Table13511[[#This Row],[Name]],"")</f>
        <v/>
      </c>
      <c r="N100">
        <f>SUM(Table13511[[#This Row],[Class]:[Column3]])-Table13511[[#This Row],[Discard]]</f>
        <v>0</v>
      </c>
      <c r="O100" s="5">
        <f>RANK(Table13511[[#This Row],[Total2]],Table13511[Total2])</f>
        <v>20</v>
      </c>
    </row>
    <row r="101" spans="10:15">
      <c r="J101" s="3">
        <f>IF(COUNT(Table13511[[#This Row],[Class]:[Column4]])&gt;1,MIN(Table13511[[#This Row],[Class]:[Column2]]),0)</f>
        <v>0</v>
      </c>
      <c r="K101" s="17">
        <f>SUM(Table13511[[#This Row],[Class]:[Column3]])-Table13511[[#This Row],[Discard]]*0.9999</f>
        <v>0</v>
      </c>
      <c r="L101" s="2">
        <f>IF(Table13511[[#This Row],[Total]]&lt;&gt;"",RANK(Table13511[[#This Row],[Total]],Table13511[Total]),"")</f>
        <v>20</v>
      </c>
      <c r="M101" s="38" t="str">
        <f>IF(Table13511[[#This Row],[Name]]&gt;"",Table13511[[#This Row],[Name]],"")</f>
        <v/>
      </c>
      <c r="N101">
        <f>SUM(Table13511[[#This Row],[Class]:[Column3]])-Table13511[[#This Row],[Discard]]</f>
        <v>0</v>
      </c>
      <c r="O101" s="5">
        <f>RANK(Table13511[[#This Row],[Total2]],Table13511[Total2])</f>
        <v>20</v>
      </c>
    </row>
    <row r="102" spans="10:15">
      <c r="J102" s="3">
        <f>IF(COUNT(Table13511[[#This Row],[Class]:[Column4]])&gt;1,MIN(Table13511[[#This Row],[Class]:[Column2]]),0)</f>
        <v>0</v>
      </c>
      <c r="K102" s="17">
        <f>SUM(Table13511[[#This Row],[Class]:[Column3]])-Table13511[[#This Row],[Discard]]*0.9999</f>
        <v>0</v>
      </c>
      <c r="L102" s="2">
        <f>IF(Table13511[[#This Row],[Total]]&lt;&gt;"",RANK(Table13511[[#This Row],[Total]],Table13511[Total]),"")</f>
        <v>20</v>
      </c>
      <c r="M102" s="38" t="str">
        <f>IF(Table13511[[#This Row],[Name]]&gt;"",Table13511[[#This Row],[Name]],"")</f>
        <v/>
      </c>
      <c r="N102">
        <f>SUM(Table13511[[#This Row],[Class]:[Column3]])-Table13511[[#This Row],[Discard]]</f>
        <v>0</v>
      </c>
      <c r="O102" s="5">
        <f>RANK(Table13511[[#This Row],[Total2]],Table13511[Total2])</f>
        <v>20</v>
      </c>
    </row>
    <row r="103" spans="10:15">
      <c r="J103" s="3">
        <f>IF(COUNT(Table13511[[#This Row],[Class]:[Column4]])&gt;1,MIN(Table13511[[#This Row],[Class]:[Column2]]),0)</f>
        <v>0</v>
      </c>
      <c r="K103" s="17">
        <f>SUM(Table13511[[#This Row],[Class]:[Column3]])-Table13511[[#This Row],[Discard]]*0.9999</f>
        <v>0</v>
      </c>
      <c r="L103" s="2">
        <f>IF(Table13511[[#This Row],[Total]]&lt;&gt;"",RANK(Table13511[[#This Row],[Total]],Table13511[Total]),"")</f>
        <v>20</v>
      </c>
      <c r="M103" s="38" t="str">
        <f>IF(Table13511[[#This Row],[Name]]&gt;"",Table13511[[#This Row],[Name]],"")</f>
        <v/>
      </c>
      <c r="N103">
        <f>SUM(Table13511[[#This Row],[Class]:[Column3]])-Table13511[[#This Row],[Discard]]</f>
        <v>0</v>
      </c>
      <c r="O103" s="5">
        <f>RANK(Table13511[[#This Row],[Total2]],Table13511[Total2])</f>
        <v>20</v>
      </c>
    </row>
    <row r="104" spans="10:15">
      <c r="J104" s="3">
        <f>IF(COUNT(Table13511[[#This Row],[Class]:[Column4]])&gt;1,MIN(Table13511[[#This Row],[Class]:[Column2]]),0)</f>
        <v>0</v>
      </c>
      <c r="K104" s="17">
        <f>SUM(Table13511[[#This Row],[Class]:[Column3]])-Table13511[[#This Row],[Discard]]*0.9999</f>
        <v>0</v>
      </c>
      <c r="L104" s="2">
        <f>IF(Table13511[[#This Row],[Total]]&lt;&gt;"",RANK(Table13511[[#This Row],[Total]],Table13511[Total]),"")</f>
        <v>20</v>
      </c>
      <c r="M104" s="38" t="str">
        <f>IF(Table13511[[#This Row],[Name]]&gt;"",Table13511[[#This Row],[Name]],"")</f>
        <v/>
      </c>
      <c r="N104">
        <f>SUM(Table13511[[#This Row],[Class]:[Column3]])-Table13511[[#This Row],[Discard]]</f>
        <v>0</v>
      </c>
      <c r="O104" s="5">
        <f>RANK(Table13511[[#This Row],[Total2]],Table13511[Total2])</f>
        <v>20</v>
      </c>
    </row>
    <row r="105" spans="10:15">
      <c r="J105" s="3">
        <f>IF(COUNT(Table13511[[#This Row],[Class]:[Column4]])&gt;1,MIN(Table13511[[#This Row],[Class]:[Column2]]),0)</f>
        <v>0</v>
      </c>
      <c r="K105" s="17">
        <f>SUM(Table13511[[#This Row],[Class]:[Column3]])-Table13511[[#This Row],[Discard]]*0.9999</f>
        <v>0</v>
      </c>
      <c r="L105" s="2">
        <f>IF(Table13511[[#This Row],[Total]]&lt;&gt;"",RANK(Table13511[[#This Row],[Total]],Table13511[Total]),"")</f>
        <v>20</v>
      </c>
      <c r="M105" s="38" t="str">
        <f>IF(Table13511[[#This Row],[Name]]&gt;"",Table13511[[#This Row],[Name]],"")</f>
        <v/>
      </c>
      <c r="N105">
        <f>SUM(Table13511[[#This Row],[Class]:[Column3]])-Table13511[[#This Row],[Discard]]</f>
        <v>0</v>
      </c>
      <c r="O105" s="5">
        <f>RANK(Table13511[[#This Row],[Total2]],Table13511[Total2])</f>
        <v>20</v>
      </c>
    </row>
    <row r="106" spans="10:15">
      <c r="J106" s="3">
        <f>IF(COUNT(Table13511[[#This Row],[Class]:[Column4]])&gt;1,MIN(Table13511[[#This Row],[Class]:[Column2]]),0)</f>
        <v>0</v>
      </c>
      <c r="K106" s="17">
        <f>SUM(Table13511[[#This Row],[Class]:[Column3]])-Table13511[[#This Row],[Discard]]*0.9999</f>
        <v>0</v>
      </c>
      <c r="L106" s="2">
        <f>IF(Table13511[[#This Row],[Total]]&lt;&gt;"",RANK(Table13511[[#This Row],[Total]],Table13511[Total]),"")</f>
        <v>20</v>
      </c>
      <c r="M106" s="38" t="str">
        <f>IF(Table13511[[#This Row],[Name]]&gt;"",Table13511[[#This Row],[Name]],"")</f>
        <v/>
      </c>
      <c r="N106">
        <f>SUM(Table13511[[#This Row],[Class]:[Column3]])-Table13511[[#This Row],[Discard]]</f>
        <v>0</v>
      </c>
      <c r="O106" s="5">
        <f>RANK(Table13511[[#This Row],[Total2]],Table13511[Total2])</f>
        <v>20</v>
      </c>
    </row>
    <row r="107" spans="10:15">
      <c r="J107" s="3">
        <f>IF(COUNT(Table13511[[#This Row],[Class]:[Column4]])&gt;1,MIN(Table13511[[#This Row],[Class]:[Column2]]),0)</f>
        <v>0</v>
      </c>
      <c r="K107" s="17">
        <f>SUM(Table13511[[#This Row],[Class]:[Column3]])-Table13511[[#This Row],[Discard]]*0.9999</f>
        <v>0</v>
      </c>
      <c r="L107" s="2">
        <f>IF(Table13511[[#This Row],[Total]]&lt;&gt;"",RANK(Table13511[[#This Row],[Total]],Table13511[Total]),"")</f>
        <v>20</v>
      </c>
      <c r="M107" s="38" t="str">
        <f>IF(Table13511[[#This Row],[Name]]&gt;"",Table13511[[#This Row],[Name]],"")</f>
        <v/>
      </c>
      <c r="N107">
        <f>SUM(Table13511[[#This Row],[Class]:[Column3]])-Table13511[[#This Row],[Discard]]</f>
        <v>0</v>
      </c>
      <c r="O107" s="5">
        <f>RANK(Table13511[[#This Row],[Total2]],Table13511[Total2])</f>
        <v>20</v>
      </c>
    </row>
    <row r="108" spans="10:15">
      <c r="J108" s="3">
        <f>IF(COUNT(Table13511[[#This Row],[Class]:[Column4]])&gt;1,MIN(Table13511[[#This Row],[Class]:[Column2]]),0)</f>
        <v>0</v>
      </c>
      <c r="K108" s="17">
        <f>SUM(Table13511[[#This Row],[Class]:[Column3]])-Table13511[[#This Row],[Discard]]*0.9999</f>
        <v>0</v>
      </c>
      <c r="L108" s="2">
        <f>IF(Table13511[[#This Row],[Total]]&lt;&gt;"",RANK(Table13511[[#This Row],[Total]],Table13511[Total]),"")</f>
        <v>20</v>
      </c>
      <c r="M108" s="38" t="str">
        <f>IF(Table13511[[#This Row],[Name]]&gt;"",Table13511[[#This Row],[Name]],"")</f>
        <v/>
      </c>
      <c r="N108">
        <f>SUM(Table13511[[#This Row],[Class]:[Column3]])-Table13511[[#This Row],[Discard]]</f>
        <v>0</v>
      </c>
      <c r="O108" s="5">
        <f>RANK(Table13511[[#This Row],[Total2]],Table13511[Total2])</f>
        <v>20</v>
      </c>
    </row>
    <row r="109" spans="10:15">
      <c r="J109" s="3">
        <f>IF(COUNT(Table13511[[#This Row],[Class]:[Column4]])&gt;1,MIN(Table13511[[#This Row],[Class]:[Column2]]),0)</f>
        <v>0</v>
      </c>
      <c r="K109" s="17">
        <f>SUM(Table13511[[#This Row],[Class]:[Column3]])-Table13511[[#This Row],[Discard]]*0.9999</f>
        <v>0</v>
      </c>
      <c r="L109" s="2">
        <f>IF(Table13511[[#This Row],[Total]]&lt;&gt;"",RANK(Table13511[[#This Row],[Total]],Table13511[Total]),"")</f>
        <v>20</v>
      </c>
      <c r="M109" s="38" t="str">
        <f>IF(Table13511[[#This Row],[Name]]&gt;"",Table13511[[#This Row],[Name]],"")</f>
        <v/>
      </c>
      <c r="N109">
        <f>SUM(Table13511[[#This Row],[Class]:[Column3]])-Table13511[[#This Row],[Discard]]</f>
        <v>0</v>
      </c>
      <c r="O109" s="5">
        <f>RANK(Table13511[[#This Row],[Total2]],Table13511[Total2])</f>
        <v>20</v>
      </c>
    </row>
    <row r="110" spans="10:15">
      <c r="J110" s="3">
        <f>IF(COUNT(Table13511[[#This Row],[Class]:[Column4]])&gt;1,MIN(Table13511[[#This Row],[Class]:[Column2]]),0)</f>
        <v>0</v>
      </c>
      <c r="K110" s="17">
        <f>SUM(Table13511[[#This Row],[Class]:[Column3]])-Table13511[[#This Row],[Discard]]*0.9999</f>
        <v>0</v>
      </c>
      <c r="L110" s="2">
        <f>IF(Table13511[[#This Row],[Total]]&lt;&gt;"",RANK(Table13511[[#This Row],[Total]],Table13511[Total]),"")</f>
        <v>20</v>
      </c>
      <c r="M110" s="38" t="str">
        <f>IF(Table13511[[#This Row],[Name]]&gt;"",Table13511[[#This Row],[Name]],"")</f>
        <v/>
      </c>
      <c r="N110">
        <f>SUM(Table13511[[#This Row],[Class]:[Column3]])-Table13511[[#This Row],[Discard]]</f>
        <v>0</v>
      </c>
      <c r="O110" s="5">
        <f>RANK(Table13511[[#This Row],[Total2]],Table13511[Total2])</f>
        <v>20</v>
      </c>
    </row>
    <row r="111" spans="10:15">
      <c r="J111" s="3">
        <f>IF(COUNT(Table13511[[#This Row],[Class]:[Column4]])&gt;1,MIN(Table13511[[#This Row],[Class]:[Column2]]),0)</f>
        <v>0</v>
      </c>
      <c r="K111" s="17">
        <f>SUM(Table13511[[#This Row],[Class]:[Column3]])-Table13511[[#This Row],[Discard]]*0.9999</f>
        <v>0</v>
      </c>
      <c r="L111" s="2">
        <f>IF(Table13511[[#This Row],[Total]]&lt;&gt;"",RANK(Table13511[[#This Row],[Total]],Table13511[Total]),"")</f>
        <v>20</v>
      </c>
      <c r="M111" s="38" t="str">
        <f>IF(Table13511[[#This Row],[Name]]&gt;"",Table13511[[#This Row],[Name]],"")</f>
        <v/>
      </c>
      <c r="N111">
        <f>SUM(Table13511[[#This Row],[Class]:[Column3]])-Table13511[[#This Row],[Discard]]</f>
        <v>0</v>
      </c>
      <c r="O111" s="5">
        <f>RANK(Table13511[[#This Row],[Total2]],Table13511[Total2])</f>
        <v>20</v>
      </c>
    </row>
    <row r="112" spans="10:15">
      <c r="J112" s="3">
        <f>IF(COUNT(Table13511[[#This Row],[Class]:[Column4]])&gt;1,MIN(Table13511[[#This Row],[Class]:[Column2]]),0)</f>
        <v>0</v>
      </c>
      <c r="K112" s="17">
        <f>SUM(Table13511[[#This Row],[Class]:[Column3]])-Table13511[[#This Row],[Discard]]*0.9999</f>
        <v>0</v>
      </c>
      <c r="L112" s="2">
        <f>IF(Table13511[[#This Row],[Total]]&lt;&gt;"",RANK(Table13511[[#This Row],[Total]],Table13511[Total]),"")</f>
        <v>20</v>
      </c>
      <c r="M112" s="38" t="str">
        <f>IF(Table13511[[#This Row],[Name]]&gt;"",Table13511[[#This Row],[Name]],"")</f>
        <v/>
      </c>
      <c r="N112">
        <f>SUM(Table13511[[#This Row],[Class]:[Column3]])-Table13511[[#This Row],[Discard]]</f>
        <v>0</v>
      </c>
      <c r="O112" s="5">
        <f>RANK(Table13511[[#This Row],[Total2]],Table13511[Total2])</f>
        <v>20</v>
      </c>
    </row>
    <row r="113" spans="10:15">
      <c r="J113" s="3">
        <f>IF(COUNT(Table13511[[#This Row],[Class]:[Column4]])&gt;1,MIN(Table13511[[#This Row],[Class]:[Column2]]),0)</f>
        <v>0</v>
      </c>
      <c r="K113" s="17">
        <f>SUM(Table13511[[#This Row],[Class]:[Column3]])-Table13511[[#This Row],[Discard]]*0.9999</f>
        <v>0</v>
      </c>
      <c r="L113" s="2">
        <f>IF(Table13511[[#This Row],[Total]]&lt;&gt;"",RANK(Table13511[[#This Row],[Total]],Table13511[Total]),"")</f>
        <v>20</v>
      </c>
      <c r="M113" s="38" t="str">
        <f>IF(Table13511[[#This Row],[Name]]&gt;"",Table13511[[#This Row],[Name]],"")</f>
        <v/>
      </c>
      <c r="N113">
        <f>SUM(Table13511[[#This Row],[Class]:[Column3]])-Table13511[[#This Row],[Discard]]</f>
        <v>0</v>
      </c>
      <c r="O113" s="5">
        <f>RANK(Table13511[[#This Row],[Total2]],Table13511[Total2])</f>
        <v>20</v>
      </c>
    </row>
    <row r="114" spans="10:15">
      <c r="J114" s="3">
        <f>IF(COUNT(Table13511[[#This Row],[Class]:[Column4]])&gt;1,MIN(Table13511[[#This Row],[Class]:[Column2]]),0)</f>
        <v>0</v>
      </c>
      <c r="K114" s="17">
        <f>SUM(Table13511[[#This Row],[Class]:[Column3]])-Table13511[[#This Row],[Discard]]*0.9999</f>
        <v>0</v>
      </c>
      <c r="L114" s="2">
        <f>IF(Table13511[[#This Row],[Total]]&lt;&gt;"",RANK(Table13511[[#This Row],[Total]],Table13511[Total]),"")</f>
        <v>20</v>
      </c>
      <c r="M114" s="38" t="str">
        <f>IF(Table13511[[#This Row],[Name]]&gt;"",Table13511[[#This Row],[Name]],"")</f>
        <v/>
      </c>
      <c r="N114">
        <f>SUM(Table13511[[#This Row],[Class]:[Column3]])-Table13511[[#This Row],[Discard]]</f>
        <v>0</v>
      </c>
      <c r="O114" s="5">
        <f>RANK(Table13511[[#This Row],[Total2]],Table13511[Total2])</f>
        <v>20</v>
      </c>
    </row>
    <row r="115" spans="10:15">
      <c r="J115" s="3">
        <f>IF(COUNT(Table13511[[#This Row],[Class]:[Column4]])&gt;1,MIN(Table13511[[#This Row],[Class]:[Column2]]),0)</f>
        <v>0</v>
      </c>
      <c r="K115" s="17">
        <f>SUM(Table13511[[#This Row],[Class]:[Column3]])-Table13511[[#This Row],[Discard]]*0.9999</f>
        <v>0</v>
      </c>
      <c r="L115" s="2">
        <f>IF(Table13511[[#This Row],[Total]]&lt;&gt;"",RANK(Table13511[[#This Row],[Total]],Table13511[Total]),"")</f>
        <v>20</v>
      </c>
      <c r="M115" s="38" t="str">
        <f>IF(Table13511[[#This Row],[Name]]&gt;"",Table13511[[#This Row],[Name]],"")</f>
        <v/>
      </c>
      <c r="N115">
        <f>SUM(Table13511[[#This Row],[Class]:[Column3]])-Table13511[[#This Row],[Discard]]</f>
        <v>0</v>
      </c>
      <c r="O115" s="5">
        <f>RANK(Table13511[[#This Row],[Total2]],Table13511[Total2])</f>
        <v>20</v>
      </c>
    </row>
    <row r="116" spans="10:15">
      <c r="J116" s="3">
        <f>IF(COUNT(Table13511[[#This Row],[Class]:[Column4]])&gt;1,MIN(Table13511[[#This Row],[Class]:[Column2]]),0)</f>
        <v>0</v>
      </c>
      <c r="K116" s="17">
        <f>SUM(Table13511[[#This Row],[Class]:[Column3]])-Table13511[[#This Row],[Discard]]*0.9999</f>
        <v>0</v>
      </c>
      <c r="L116" s="2">
        <f>IF(Table13511[[#This Row],[Total]]&lt;&gt;"",RANK(Table13511[[#This Row],[Total]],Table13511[Total]),"")</f>
        <v>20</v>
      </c>
      <c r="M116" s="38" t="str">
        <f>IF(Table13511[[#This Row],[Name]]&gt;"",Table13511[[#This Row],[Name]],"")</f>
        <v/>
      </c>
      <c r="N116">
        <f>SUM(Table13511[[#This Row],[Class]:[Column3]])-Table13511[[#This Row],[Discard]]</f>
        <v>0</v>
      </c>
      <c r="O116" s="5">
        <f>RANK(Table13511[[#This Row],[Total2]],Table13511[Total2])</f>
        <v>20</v>
      </c>
    </row>
    <row r="117" spans="10:15">
      <c r="J117" s="3">
        <f>IF(COUNT(Table13511[[#This Row],[Class]:[Column4]])&gt;1,MIN(Table13511[[#This Row],[Class]:[Column2]]),0)</f>
        <v>0</v>
      </c>
      <c r="K117" s="17">
        <f>SUM(Table13511[[#This Row],[Class]:[Column3]])-Table13511[[#This Row],[Discard]]*0.9999</f>
        <v>0</v>
      </c>
      <c r="L117" s="2">
        <f>IF(Table13511[[#This Row],[Total]]&lt;&gt;"",RANK(Table13511[[#This Row],[Total]],Table13511[Total]),"")</f>
        <v>20</v>
      </c>
      <c r="M117" s="38" t="str">
        <f>IF(Table13511[[#This Row],[Name]]&gt;"",Table13511[[#This Row],[Name]],"")</f>
        <v/>
      </c>
      <c r="N117">
        <f>SUM(Table13511[[#This Row],[Class]:[Column3]])-Table13511[[#This Row],[Discard]]</f>
        <v>0</v>
      </c>
      <c r="O117" s="5">
        <f>RANK(Table13511[[#This Row],[Total2]],Table13511[Total2])</f>
        <v>20</v>
      </c>
    </row>
    <row r="118" spans="10:15">
      <c r="J118" s="3">
        <f>IF(COUNT(Table13511[[#This Row],[Class]:[Column4]])&gt;1,MIN(Table13511[[#This Row],[Class]:[Column2]]),0)</f>
        <v>0</v>
      </c>
      <c r="K118" s="17">
        <f>SUM(Table13511[[#This Row],[Class]:[Column3]])-Table13511[[#This Row],[Discard]]*0.9999</f>
        <v>0</v>
      </c>
      <c r="L118" s="2">
        <f>IF(Table13511[[#This Row],[Total]]&lt;&gt;"",RANK(Table13511[[#This Row],[Total]],Table13511[Total]),"")</f>
        <v>20</v>
      </c>
      <c r="M118" s="38" t="str">
        <f>IF(Table13511[[#This Row],[Name]]&gt;"",Table13511[[#This Row],[Name]],"")</f>
        <v/>
      </c>
      <c r="N118">
        <f>SUM(Table13511[[#This Row],[Class]:[Column3]])-Table13511[[#This Row],[Discard]]</f>
        <v>0</v>
      </c>
      <c r="O118" s="5">
        <f>RANK(Table13511[[#This Row],[Total2]],Table13511[Total2])</f>
        <v>20</v>
      </c>
    </row>
    <row r="119" spans="10:15">
      <c r="J119" s="3">
        <f>IF(COUNT(Table13511[[#This Row],[Class]:[Column4]])&gt;1,MIN(Table13511[[#This Row],[Class]:[Column2]]),0)</f>
        <v>0</v>
      </c>
      <c r="K119" s="17">
        <f>SUM(Table13511[[#This Row],[Class]:[Column3]])-Table13511[[#This Row],[Discard]]*0.9999</f>
        <v>0</v>
      </c>
      <c r="L119" s="2">
        <f>IF(Table13511[[#This Row],[Total]]&lt;&gt;"",RANK(Table13511[[#This Row],[Total]],Table13511[Total]),"")</f>
        <v>20</v>
      </c>
      <c r="M119" s="38" t="str">
        <f>IF(Table13511[[#This Row],[Name]]&gt;"",Table13511[[#This Row],[Name]],"")</f>
        <v/>
      </c>
      <c r="N119">
        <f>SUM(Table13511[[#This Row],[Class]:[Column3]])-Table13511[[#This Row],[Discard]]</f>
        <v>0</v>
      </c>
      <c r="O119" s="5">
        <f>RANK(Table13511[[#This Row],[Total2]],Table13511[Total2])</f>
        <v>20</v>
      </c>
    </row>
    <row r="120" spans="10:15">
      <c r="J120" s="3">
        <f>IF(COUNT(Table13511[[#This Row],[Class]:[Column4]])&gt;1,MIN(Table13511[[#This Row],[Class]:[Column2]]),0)</f>
        <v>0</v>
      </c>
      <c r="K120" s="17">
        <f>SUM(Table13511[[#This Row],[Class]:[Column3]])-Table13511[[#This Row],[Discard]]*0.9999</f>
        <v>0</v>
      </c>
      <c r="L120" s="2">
        <f>IF(Table13511[[#This Row],[Total]]&lt;&gt;"",RANK(Table13511[[#This Row],[Total]],Table13511[Total]),"")</f>
        <v>20</v>
      </c>
      <c r="M120" s="38" t="str">
        <f>IF(Table13511[[#This Row],[Name]]&gt;"",Table13511[[#This Row],[Name]],"")</f>
        <v/>
      </c>
      <c r="N120">
        <f>SUM(Table13511[[#This Row],[Class]:[Column3]])-Table13511[[#This Row],[Discard]]</f>
        <v>0</v>
      </c>
      <c r="O120" s="5">
        <f>RANK(Table13511[[#This Row],[Total2]],Table13511[Total2])</f>
        <v>20</v>
      </c>
    </row>
    <row r="121" spans="10:15">
      <c r="J121" s="3">
        <f>IF(COUNT(Table13511[[#This Row],[Class]:[Column4]])&gt;1,MIN(Table13511[[#This Row],[Class]:[Column2]]),0)</f>
        <v>0</v>
      </c>
      <c r="K121" s="17">
        <f>SUM(Table13511[[#This Row],[Class]:[Column3]])-Table13511[[#This Row],[Discard]]*0.9999</f>
        <v>0</v>
      </c>
      <c r="L121" s="2">
        <f>IF(Table13511[[#This Row],[Total]]&lt;&gt;"",RANK(Table13511[[#This Row],[Total]],Table13511[Total]),"")</f>
        <v>20</v>
      </c>
      <c r="M121" s="38" t="str">
        <f>IF(Table13511[[#This Row],[Name]]&gt;"",Table13511[[#This Row],[Name]],"")</f>
        <v/>
      </c>
      <c r="N121">
        <f>SUM(Table13511[[#This Row],[Class]:[Column3]])-Table13511[[#This Row],[Discard]]</f>
        <v>0</v>
      </c>
      <c r="O121" s="5">
        <f>RANK(Table13511[[#This Row],[Total2]],Table13511[Total2])</f>
        <v>20</v>
      </c>
    </row>
    <row r="122" spans="10:15">
      <c r="J122" s="3">
        <f>IF(COUNT(Table13511[[#This Row],[Class]:[Column4]])&gt;1,MIN(Table13511[[#This Row],[Class]:[Column2]]),0)</f>
        <v>0</v>
      </c>
      <c r="K122" s="17">
        <f>SUM(Table13511[[#This Row],[Class]:[Column3]])-Table13511[[#This Row],[Discard]]*0.9999</f>
        <v>0</v>
      </c>
      <c r="L122" s="2">
        <f>IF(Table13511[[#This Row],[Total]]&lt;&gt;"",RANK(Table13511[[#This Row],[Total]],Table13511[Total]),"")</f>
        <v>20</v>
      </c>
      <c r="M122" s="38" t="str">
        <f>IF(Table13511[[#This Row],[Name]]&gt;"",Table13511[[#This Row],[Name]],"")</f>
        <v/>
      </c>
      <c r="N122">
        <f>SUM(Table13511[[#This Row],[Class]:[Column3]])-Table13511[[#This Row],[Discard]]</f>
        <v>0</v>
      </c>
      <c r="O122" s="5">
        <f>RANK(Table13511[[#This Row],[Total2]],Table13511[Total2])</f>
        <v>20</v>
      </c>
    </row>
    <row r="123" spans="10:15">
      <c r="J123" s="3">
        <f>IF(COUNT(Table13511[[#This Row],[Class]:[Column4]])&gt;1,MIN(Table13511[[#This Row],[Class]:[Column2]]),0)</f>
        <v>0</v>
      </c>
      <c r="K123" s="17">
        <f>SUM(Table13511[[#This Row],[Class]:[Column3]])-Table13511[[#This Row],[Discard]]*0.9999</f>
        <v>0</v>
      </c>
      <c r="L123" s="2">
        <f>IF(Table13511[[#This Row],[Total]]&lt;&gt;"",RANK(Table13511[[#This Row],[Total]],Table13511[Total]),"")</f>
        <v>20</v>
      </c>
      <c r="M123" s="38" t="str">
        <f>IF(Table13511[[#This Row],[Name]]&gt;"",Table13511[[#This Row],[Name]],"")</f>
        <v/>
      </c>
      <c r="N123">
        <f>SUM(Table13511[[#This Row],[Class]:[Column3]])-Table13511[[#This Row],[Discard]]</f>
        <v>0</v>
      </c>
      <c r="O123" s="5">
        <f>RANK(Table13511[[#This Row],[Total2]],Table13511[Total2])</f>
        <v>20</v>
      </c>
    </row>
    <row r="124" spans="10:15">
      <c r="J124" s="3">
        <f>IF(COUNT(Table13511[[#This Row],[Class]:[Column4]])&gt;1,MIN(Table13511[[#This Row],[Class]:[Column2]]),0)</f>
        <v>0</v>
      </c>
      <c r="K124" s="17">
        <f>SUM(Table13511[[#This Row],[Class]:[Column3]])-Table13511[[#This Row],[Discard]]*0.9999</f>
        <v>0</v>
      </c>
      <c r="L124" s="2">
        <f>IF(Table13511[[#This Row],[Total]]&lt;&gt;"",RANK(Table13511[[#This Row],[Total]],Table13511[Total]),"")</f>
        <v>20</v>
      </c>
      <c r="M124" s="38" t="str">
        <f>IF(Table13511[[#This Row],[Name]]&gt;"",Table13511[[#This Row],[Name]],"")</f>
        <v/>
      </c>
      <c r="N124">
        <f>SUM(Table13511[[#This Row],[Class]:[Column3]])-Table13511[[#This Row],[Discard]]</f>
        <v>0</v>
      </c>
      <c r="O124" s="5">
        <f>RANK(Table13511[[#This Row],[Total2]],Table13511[Total2])</f>
        <v>20</v>
      </c>
    </row>
    <row r="125" spans="10:15">
      <c r="J125" s="3">
        <f>IF(COUNT(Table13511[[#This Row],[Class]:[Column4]])&gt;1,MIN(Table13511[[#This Row],[Class]:[Column2]]),0)</f>
        <v>0</v>
      </c>
      <c r="K125" s="17">
        <f>SUM(Table13511[[#This Row],[Class]:[Column3]])-Table13511[[#This Row],[Discard]]*0.9999</f>
        <v>0</v>
      </c>
      <c r="L125" s="2">
        <f>IF(Table13511[[#This Row],[Total]]&lt;&gt;"",RANK(Table13511[[#This Row],[Total]],Table13511[Total]),"")</f>
        <v>20</v>
      </c>
      <c r="M125" s="38" t="str">
        <f>IF(Table13511[[#This Row],[Name]]&gt;"",Table13511[[#This Row],[Name]],"")</f>
        <v/>
      </c>
      <c r="N125">
        <f>SUM(Table13511[[#This Row],[Class]:[Column3]])-Table13511[[#This Row],[Discard]]</f>
        <v>0</v>
      </c>
      <c r="O125" s="5">
        <f>RANK(Table13511[[#This Row],[Total2]],Table13511[Total2])</f>
        <v>20</v>
      </c>
    </row>
    <row r="126" spans="10:15">
      <c r="J126" s="3">
        <f>IF(COUNT(Table13511[[#This Row],[Class]:[Column4]])&gt;1,MIN(Table13511[[#This Row],[Class]:[Column2]]),0)</f>
        <v>0</v>
      </c>
      <c r="K126" s="17">
        <f>SUM(Table13511[[#This Row],[Class]:[Column3]])-Table13511[[#This Row],[Discard]]*0.9999</f>
        <v>0</v>
      </c>
      <c r="L126" s="2">
        <f>IF(Table13511[[#This Row],[Total]]&lt;&gt;"",RANK(Table13511[[#This Row],[Total]],Table13511[Total]),"")</f>
        <v>20</v>
      </c>
      <c r="M126" s="38" t="str">
        <f>IF(Table13511[[#This Row],[Name]]&gt;"",Table13511[[#This Row],[Name]],"")</f>
        <v/>
      </c>
      <c r="N126">
        <f>SUM(Table13511[[#This Row],[Class]:[Column3]])-Table13511[[#This Row],[Discard]]</f>
        <v>0</v>
      </c>
      <c r="O126" s="5">
        <f>RANK(Table13511[[#This Row],[Total2]],Table13511[Total2])</f>
        <v>20</v>
      </c>
    </row>
    <row r="127" spans="10:15">
      <c r="J127" s="3">
        <f>IF(COUNT(Table13511[[#This Row],[Class]:[Column4]])&gt;1,MIN(Table13511[[#This Row],[Class]:[Column2]]),0)</f>
        <v>0</v>
      </c>
      <c r="K127" s="17">
        <f>SUM(Table13511[[#This Row],[Class]:[Column3]])-Table13511[[#This Row],[Discard]]*0.9999</f>
        <v>0</v>
      </c>
      <c r="L127" s="2">
        <f>IF(Table13511[[#This Row],[Total]]&lt;&gt;"",RANK(Table13511[[#This Row],[Total]],Table13511[Total]),"")</f>
        <v>20</v>
      </c>
      <c r="M127" s="38" t="str">
        <f>IF(Table13511[[#This Row],[Name]]&gt;"",Table13511[[#This Row],[Name]],"")</f>
        <v/>
      </c>
      <c r="N127">
        <f>SUM(Table13511[[#This Row],[Class]:[Column3]])-Table13511[[#This Row],[Discard]]</f>
        <v>0</v>
      </c>
      <c r="O127" s="5">
        <f>RANK(Table13511[[#This Row],[Total2]],Table13511[Total2])</f>
        <v>20</v>
      </c>
    </row>
    <row r="128" spans="10:15">
      <c r="J128" s="3">
        <f>IF(COUNT(Table13511[[#This Row],[Class]:[Column4]])&gt;1,MIN(Table13511[[#This Row],[Class]:[Column2]]),0)</f>
        <v>0</v>
      </c>
      <c r="K128" s="17">
        <f>SUM(Table13511[[#This Row],[Class]:[Column3]])-Table13511[[#This Row],[Discard]]*0.9999</f>
        <v>0</v>
      </c>
      <c r="L128" s="2">
        <f>IF(Table13511[[#This Row],[Total]]&lt;&gt;"",RANK(Table13511[[#This Row],[Total]],Table13511[Total]),"")</f>
        <v>20</v>
      </c>
      <c r="M128" s="38" t="str">
        <f>IF(Table13511[[#This Row],[Name]]&gt;"",Table13511[[#This Row],[Name]],"")</f>
        <v/>
      </c>
      <c r="N128">
        <f>SUM(Table13511[[#This Row],[Class]:[Column3]])-Table13511[[#This Row],[Discard]]</f>
        <v>0</v>
      </c>
      <c r="O128" s="5">
        <f>RANK(Table13511[[#This Row],[Total2]],Table13511[Total2])</f>
        <v>20</v>
      </c>
    </row>
    <row r="129" spans="10:15">
      <c r="J129" s="3">
        <f>IF(COUNT(Table13511[[#This Row],[Class]:[Column4]])&gt;1,MIN(Table13511[[#This Row],[Class]:[Column2]]),0)</f>
        <v>0</v>
      </c>
      <c r="K129" s="17">
        <f>SUM(Table13511[[#This Row],[Class]:[Column3]])-Table13511[[#This Row],[Discard]]*0.9999</f>
        <v>0</v>
      </c>
      <c r="L129" s="2">
        <f>IF(Table13511[[#This Row],[Total]]&lt;&gt;"",RANK(Table13511[[#This Row],[Total]],Table13511[Total]),"")</f>
        <v>20</v>
      </c>
      <c r="M129" s="38" t="str">
        <f>IF(Table13511[[#This Row],[Name]]&gt;"",Table13511[[#This Row],[Name]],"")</f>
        <v/>
      </c>
      <c r="N129">
        <f>SUM(Table13511[[#This Row],[Class]:[Column3]])-Table13511[[#This Row],[Discard]]</f>
        <v>0</v>
      </c>
      <c r="O129" s="5">
        <f>RANK(Table13511[[#This Row],[Total2]],Table13511[Total2])</f>
        <v>20</v>
      </c>
    </row>
    <row r="130" spans="10:15">
      <c r="J130" s="3">
        <f>IF(COUNT(Table13511[[#This Row],[Class]:[Column4]])&gt;1,MIN(Table13511[[#This Row],[Class]:[Column2]]),0)</f>
        <v>0</v>
      </c>
      <c r="K130" s="17">
        <f>SUM(Table13511[[#This Row],[Class]:[Column3]])-Table13511[[#This Row],[Discard]]*0.9999</f>
        <v>0</v>
      </c>
      <c r="L130" s="2">
        <f>IF(Table13511[[#This Row],[Total]]&lt;&gt;"",RANK(Table13511[[#This Row],[Total]],Table13511[Total]),"")</f>
        <v>20</v>
      </c>
      <c r="M130" s="38" t="str">
        <f>IF(Table13511[[#This Row],[Name]]&gt;"",Table13511[[#This Row],[Name]],"")</f>
        <v/>
      </c>
      <c r="N130">
        <f>SUM(Table13511[[#This Row],[Class]:[Column3]])-Table13511[[#This Row],[Discard]]</f>
        <v>0</v>
      </c>
      <c r="O130" s="5">
        <f>RANK(Table13511[[#This Row],[Total2]],Table13511[Total2])</f>
        <v>20</v>
      </c>
    </row>
    <row r="131" spans="10:15">
      <c r="J131" s="3">
        <f>IF(COUNT(Table13511[[#This Row],[Class]:[Column4]])&gt;1,MIN(Table13511[[#This Row],[Class]:[Column2]]),0)</f>
        <v>0</v>
      </c>
      <c r="K131" s="17">
        <f>SUM(Table13511[[#This Row],[Class]:[Column3]])-Table13511[[#This Row],[Discard]]*0.9999</f>
        <v>0</v>
      </c>
      <c r="L131" s="2">
        <f>IF(Table13511[[#This Row],[Total]]&lt;&gt;"",RANK(Table13511[[#This Row],[Total]],Table13511[Total]),"")</f>
        <v>20</v>
      </c>
      <c r="M131" s="38" t="str">
        <f>IF(Table13511[[#This Row],[Name]]&gt;"",Table13511[[#This Row],[Name]],"")</f>
        <v/>
      </c>
      <c r="N131">
        <f>SUM(Table13511[[#This Row],[Class]:[Column3]])-Table13511[[#This Row],[Discard]]</f>
        <v>0</v>
      </c>
      <c r="O131" s="5">
        <f>RANK(Table13511[[#This Row],[Total2]],Table13511[Total2])</f>
        <v>20</v>
      </c>
    </row>
    <row r="132" spans="10:15">
      <c r="J132" s="3">
        <f>IF(COUNT(Table13511[[#This Row],[Class]:[Column4]])&gt;1,MIN(Table13511[[#This Row],[Class]:[Column2]]),0)</f>
        <v>0</v>
      </c>
      <c r="K132" s="17">
        <f>SUM(Table13511[[#This Row],[Class]:[Column3]])-Table13511[[#This Row],[Discard]]*0.9999</f>
        <v>0</v>
      </c>
      <c r="L132" s="2">
        <f>IF(Table13511[[#This Row],[Total]]&lt;&gt;"",RANK(Table13511[[#This Row],[Total]],Table13511[Total]),"")</f>
        <v>20</v>
      </c>
      <c r="M132" s="38" t="str">
        <f>IF(Table13511[[#This Row],[Name]]&gt;"",Table13511[[#This Row],[Name]],"")</f>
        <v/>
      </c>
      <c r="N132">
        <f>SUM(Table13511[[#This Row],[Class]:[Column3]])-Table13511[[#This Row],[Discard]]</f>
        <v>0</v>
      </c>
      <c r="O132" s="5">
        <f>RANK(Table13511[[#This Row],[Total2]],Table13511[Total2])</f>
        <v>20</v>
      </c>
    </row>
    <row r="133" spans="10:15">
      <c r="J133" s="3">
        <f>IF(COUNT(Table13511[[#This Row],[Class]:[Column4]])&gt;1,MIN(Table13511[[#This Row],[Class]:[Column2]]),0)</f>
        <v>0</v>
      </c>
      <c r="K133" s="17">
        <f>SUM(Table13511[[#This Row],[Class]:[Column3]])-Table13511[[#This Row],[Discard]]*0.9999</f>
        <v>0</v>
      </c>
      <c r="L133" s="2">
        <f>IF(Table13511[[#This Row],[Total]]&lt;&gt;"",RANK(Table13511[[#This Row],[Total]],Table13511[Total]),"")</f>
        <v>20</v>
      </c>
      <c r="M133" s="38" t="str">
        <f>IF(Table13511[[#This Row],[Name]]&gt;"",Table13511[[#This Row],[Name]],"")</f>
        <v/>
      </c>
      <c r="N133">
        <f>SUM(Table13511[[#This Row],[Class]:[Column3]])-Table13511[[#This Row],[Discard]]</f>
        <v>0</v>
      </c>
      <c r="O133" s="5">
        <f>RANK(Table13511[[#This Row],[Total2]],Table13511[Total2])</f>
        <v>20</v>
      </c>
    </row>
    <row r="134" spans="10:15">
      <c r="J134" s="3">
        <f>IF(COUNT(Table13511[[#This Row],[Class]:[Column4]])&gt;1,MIN(Table13511[[#This Row],[Class]:[Column2]]),0)</f>
        <v>0</v>
      </c>
      <c r="K134" s="17">
        <f>SUM(Table13511[[#This Row],[Class]:[Column3]])-Table13511[[#This Row],[Discard]]*0.9999</f>
        <v>0</v>
      </c>
      <c r="L134" s="2">
        <f>IF(Table13511[[#This Row],[Total]]&lt;&gt;"",RANK(Table13511[[#This Row],[Total]],Table13511[Total]),"")</f>
        <v>20</v>
      </c>
      <c r="M134" s="38" t="str">
        <f>IF(Table13511[[#This Row],[Name]]&gt;"",Table13511[[#This Row],[Name]],"")</f>
        <v/>
      </c>
      <c r="N134">
        <f>SUM(Table13511[[#This Row],[Class]:[Column3]])-Table13511[[#This Row],[Discard]]</f>
        <v>0</v>
      </c>
      <c r="O134" s="5">
        <f>RANK(Table13511[[#This Row],[Total2]],Table13511[Total2])</f>
        <v>20</v>
      </c>
    </row>
    <row r="135" spans="10:15">
      <c r="J135" s="3">
        <f>IF(COUNT(Table13511[[#This Row],[Class]:[Column4]])&gt;1,MIN(Table13511[[#This Row],[Class]:[Column2]]),0)</f>
        <v>0</v>
      </c>
      <c r="K135" s="17">
        <f>SUM(Table13511[[#This Row],[Class]:[Column3]])-Table13511[[#This Row],[Discard]]*0.9999</f>
        <v>0</v>
      </c>
      <c r="L135" s="2">
        <f>IF(Table13511[[#This Row],[Total]]&lt;&gt;"",RANK(Table13511[[#This Row],[Total]],Table13511[Total]),"")</f>
        <v>20</v>
      </c>
      <c r="M135" s="38" t="str">
        <f>IF(Table13511[[#This Row],[Name]]&gt;"",Table13511[[#This Row],[Name]],"")</f>
        <v/>
      </c>
      <c r="N135">
        <f>SUM(Table13511[[#This Row],[Class]:[Column3]])-Table13511[[#This Row],[Discard]]</f>
        <v>0</v>
      </c>
      <c r="O135" s="5">
        <f>RANK(Table13511[[#This Row],[Total2]],Table13511[Total2])</f>
        <v>20</v>
      </c>
    </row>
    <row r="136" spans="10:15">
      <c r="J136" s="3">
        <f>IF(COUNT(Table13511[[#This Row],[Class]:[Column4]])&gt;1,MIN(Table13511[[#This Row],[Class]:[Column2]]),0)</f>
        <v>0</v>
      </c>
      <c r="K136" s="17">
        <f>SUM(Table13511[[#This Row],[Class]:[Column3]])-Table13511[[#This Row],[Discard]]*0.9999</f>
        <v>0</v>
      </c>
      <c r="L136" s="2">
        <f>IF(Table13511[[#This Row],[Total]]&lt;&gt;"",RANK(Table13511[[#This Row],[Total]],Table13511[Total]),"")</f>
        <v>20</v>
      </c>
      <c r="M136" s="38" t="str">
        <f>IF(Table13511[[#This Row],[Name]]&gt;"",Table13511[[#This Row],[Name]],"")</f>
        <v/>
      </c>
      <c r="N136">
        <f>SUM(Table13511[[#This Row],[Class]:[Column3]])-Table13511[[#This Row],[Discard]]</f>
        <v>0</v>
      </c>
      <c r="O136" s="5">
        <f>RANK(Table13511[[#This Row],[Total2]],Table13511[Total2])</f>
        <v>20</v>
      </c>
    </row>
    <row r="137" spans="10:15">
      <c r="J137" s="3">
        <f>IF(COUNT(Table13511[[#This Row],[Class]:[Column4]])&gt;1,MIN(Table13511[[#This Row],[Class]:[Column2]]),0)</f>
        <v>0</v>
      </c>
      <c r="K137" s="17">
        <f>SUM(Table13511[[#This Row],[Class]:[Column3]])-Table13511[[#This Row],[Discard]]*0.9999</f>
        <v>0</v>
      </c>
      <c r="L137" s="2">
        <f>IF(Table13511[[#This Row],[Total]]&lt;&gt;"",RANK(Table13511[[#This Row],[Total]],Table13511[Total]),"")</f>
        <v>20</v>
      </c>
      <c r="M137" s="38" t="str">
        <f>IF(Table13511[[#This Row],[Name]]&gt;"",Table13511[[#This Row],[Name]],"")</f>
        <v/>
      </c>
      <c r="N137">
        <f>SUM(Table13511[[#This Row],[Class]:[Column3]])-Table13511[[#This Row],[Discard]]</f>
        <v>0</v>
      </c>
      <c r="O137" s="5">
        <f>RANK(Table13511[[#This Row],[Total2]],Table13511[Total2])</f>
        <v>20</v>
      </c>
    </row>
    <row r="138" spans="10:15">
      <c r="J138" s="3">
        <f>IF(COUNT(Table13511[[#This Row],[Class]:[Column4]])&gt;1,MIN(Table13511[[#This Row],[Class]:[Column2]]),0)</f>
        <v>0</v>
      </c>
      <c r="K138" s="17">
        <f>SUM(Table13511[[#This Row],[Class]:[Column3]])-Table13511[[#This Row],[Discard]]*0.9999</f>
        <v>0</v>
      </c>
      <c r="L138" s="2">
        <f>IF(Table13511[[#This Row],[Total]]&lt;&gt;"",RANK(Table13511[[#This Row],[Total]],Table13511[Total]),"")</f>
        <v>20</v>
      </c>
      <c r="M138" s="38" t="str">
        <f>IF(Table13511[[#This Row],[Name]]&gt;"",Table13511[[#This Row],[Name]],"")</f>
        <v/>
      </c>
      <c r="N138">
        <f>SUM(Table13511[[#This Row],[Class]:[Column3]])-Table13511[[#This Row],[Discard]]</f>
        <v>0</v>
      </c>
      <c r="O138" s="5">
        <f>RANK(Table13511[[#This Row],[Total2]],Table13511[Total2])</f>
        <v>20</v>
      </c>
    </row>
    <row r="139" spans="10:15">
      <c r="J139" s="3">
        <f>IF(COUNT(Table13511[[#This Row],[Class]:[Column4]])&gt;1,MIN(Table13511[[#This Row],[Class]:[Column2]]),0)</f>
        <v>0</v>
      </c>
      <c r="K139" s="17">
        <f>SUM(Table13511[[#This Row],[Class]:[Column3]])-Table13511[[#This Row],[Discard]]*0.9999</f>
        <v>0</v>
      </c>
      <c r="L139" s="2">
        <f>IF(Table13511[[#This Row],[Total]]&lt;&gt;"",RANK(Table13511[[#This Row],[Total]],Table13511[Total]),"")</f>
        <v>20</v>
      </c>
      <c r="M139" s="38" t="str">
        <f>IF(Table13511[[#This Row],[Name]]&gt;"",Table13511[[#This Row],[Name]],"")</f>
        <v/>
      </c>
      <c r="N139">
        <f>SUM(Table13511[[#This Row],[Class]:[Column3]])-Table13511[[#This Row],[Discard]]</f>
        <v>0</v>
      </c>
      <c r="O139" s="5">
        <f>RANK(Table13511[[#This Row],[Total2]],Table13511[Total2])</f>
        <v>20</v>
      </c>
    </row>
    <row r="140" spans="10:15">
      <c r="J140" s="3">
        <f>IF(COUNT(Table13511[[#This Row],[Class]:[Column4]])&gt;1,MIN(Table13511[[#This Row],[Class]:[Column2]]),0)</f>
        <v>0</v>
      </c>
      <c r="K140" s="17">
        <f>SUM(Table13511[[#This Row],[Class]:[Column3]])-Table13511[[#This Row],[Discard]]*0.9999</f>
        <v>0</v>
      </c>
      <c r="L140" s="2">
        <f>IF(Table13511[[#This Row],[Total]]&lt;&gt;"",RANK(Table13511[[#This Row],[Total]],Table13511[Total]),"")</f>
        <v>20</v>
      </c>
      <c r="M140" s="38" t="str">
        <f>IF(Table13511[[#This Row],[Name]]&gt;"",Table13511[[#This Row],[Name]],"")</f>
        <v/>
      </c>
      <c r="N140">
        <f>SUM(Table13511[[#This Row],[Class]:[Column3]])-Table13511[[#This Row],[Discard]]</f>
        <v>0</v>
      </c>
      <c r="O140" s="5">
        <f>RANK(Table13511[[#This Row],[Total2]],Table13511[Total2])</f>
        <v>20</v>
      </c>
    </row>
    <row r="141" spans="10:15">
      <c r="J141" s="3">
        <f>IF(COUNT(Table13511[[#This Row],[Class]:[Column4]])&gt;1,MIN(Table13511[[#This Row],[Class]:[Column2]]),0)</f>
        <v>0</v>
      </c>
      <c r="K141" s="17">
        <f>SUM(Table13511[[#This Row],[Class]:[Column3]])-Table13511[[#This Row],[Discard]]*0.9999</f>
        <v>0</v>
      </c>
      <c r="L141" s="2">
        <f>IF(Table13511[[#This Row],[Total]]&lt;&gt;"",RANK(Table13511[[#This Row],[Total]],Table13511[Total]),"")</f>
        <v>20</v>
      </c>
      <c r="M141" s="38" t="str">
        <f>IF(Table13511[[#This Row],[Name]]&gt;"",Table13511[[#This Row],[Name]],"")</f>
        <v/>
      </c>
      <c r="N141">
        <f>SUM(Table13511[[#This Row],[Class]:[Column3]])-Table13511[[#This Row],[Discard]]</f>
        <v>0</v>
      </c>
      <c r="O141" s="5">
        <f>RANK(Table13511[[#This Row],[Total2]],Table13511[Total2])</f>
        <v>20</v>
      </c>
    </row>
    <row r="142" spans="10:15">
      <c r="J142" s="3">
        <f>IF(COUNT(Table13511[[#This Row],[Class]:[Column4]])&gt;1,MIN(Table13511[[#This Row],[Class]:[Column2]]),0)</f>
        <v>0</v>
      </c>
      <c r="K142" s="17">
        <f>SUM(Table13511[[#This Row],[Class]:[Column3]])-Table13511[[#This Row],[Discard]]*0.9999</f>
        <v>0</v>
      </c>
      <c r="L142" s="2">
        <f>IF(Table13511[[#This Row],[Total]]&lt;&gt;"",RANK(Table13511[[#This Row],[Total]],Table13511[Total]),"")</f>
        <v>20</v>
      </c>
      <c r="M142" s="38" t="str">
        <f>IF(Table13511[[#This Row],[Name]]&gt;"",Table13511[[#This Row],[Name]],"")</f>
        <v/>
      </c>
      <c r="N142">
        <f>SUM(Table13511[[#This Row],[Class]:[Column3]])-Table13511[[#This Row],[Discard]]</f>
        <v>0</v>
      </c>
      <c r="O142" s="5">
        <f>RANK(Table13511[[#This Row],[Total2]],Table13511[Total2])</f>
        <v>20</v>
      </c>
    </row>
    <row r="143" spans="10:15">
      <c r="J143" s="3">
        <f>IF(COUNT(Table13511[[#This Row],[Class]:[Column4]])&gt;1,MIN(Table13511[[#This Row],[Class]:[Column2]]),0)</f>
        <v>0</v>
      </c>
      <c r="K143" s="17">
        <f>SUM(Table13511[[#This Row],[Class]:[Column3]])-Table13511[[#This Row],[Discard]]*0.9999</f>
        <v>0</v>
      </c>
      <c r="L143" s="2">
        <f>IF(Table13511[[#This Row],[Total]]&lt;&gt;"",RANK(Table13511[[#This Row],[Total]],Table13511[Total]),"")</f>
        <v>20</v>
      </c>
      <c r="M143" s="38" t="str">
        <f>IF(Table13511[[#This Row],[Name]]&gt;"",Table13511[[#This Row],[Name]],"")</f>
        <v/>
      </c>
      <c r="N143">
        <f>SUM(Table13511[[#This Row],[Class]:[Column3]])-Table13511[[#This Row],[Discard]]</f>
        <v>0</v>
      </c>
      <c r="O143" s="5">
        <f>RANK(Table13511[[#This Row],[Total2]],Table13511[Total2])</f>
        <v>20</v>
      </c>
    </row>
    <row r="144" spans="10:15">
      <c r="J144" s="3">
        <f>IF(COUNT(Table13511[[#This Row],[Class]:[Column4]])&gt;1,MIN(Table13511[[#This Row],[Class]:[Column2]]),0)</f>
        <v>0</v>
      </c>
      <c r="K144" s="17">
        <f>SUM(Table13511[[#This Row],[Class]:[Column3]])-Table13511[[#This Row],[Discard]]*0.9999</f>
        <v>0</v>
      </c>
      <c r="L144" s="2">
        <f>IF(Table13511[[#This Row],[Total]]&lt;&gt;"",RANK(Table13511[[#This Row],[Total]],Table13511[Total]),"")</f>
        <v>20</v>
      </c>
      <c r="M144" s="38" t="str">
        <f>IF(Table13511[[#This Row],[Name]]&gt;"",Table13511[[#This Row],[Name]],"")</f>
        <v/>
      </c>
      <c r="N144">
        <f>SUM(Table13511[[#This Row],[Class]:[Column3]])-Table13511[[#This Row],[Discard]]</f>
        <v>0</v>
      </c>
      <c r="O144" s="5">
        <f>RANK(Table13511[[#This Row],[Total2]],Table13511[Total2])</f>
        <v>20</v>
      </c>
    </row>
    <row r="145" spans="10:15">
      <c r="J145" s="3">
        <f>IF(COUNT(Table13511[[#This Row],[Class]:[Column4]])&gt;1,MIN(Table13511[[#This Row],[Class]:[Column2]]),0)</f>
        <v>0</v>
      </c>
      <c r="K145" s="17">
        <f>SUM(Table13511[[#This Row],[Class]:[Column3]])-Table13511[[#This Row],[Discard]]*0.9999</f>
        <v>0</v>
      </c>
      <c r="L145" s="2">
        <f>IF(Table13511[[#This Row],[Total]]&lt;&gt;"",RANK(Table13511[[#This Row],[Total]],Table13511[Total]),"")</f>
        <v>20</v>
      </c>
      <c r="M145" s="38" t="str">
        <f>IF(Table13511[[#This Row],[Name]]&gt;"",Table13511[[#This Row],[Name]],"")</f>
        <v/>
      </c>
      <c r="N145">
        <f>SUM(Table13511[[#This Row],[Class]:[Column3]])-Table13511[[#This Row],[Discard]]</f>
        <v>0</v>
      </c>
      <c r="O145" s="5">
        <f>RANK(Table13511[[#This Row],[Total2]],Table13511[Total2])</f>
        <v>20</v>
      </c>
    </row>
    <row r="146" spans="10:15">
      <c r="J146" s="3">
        <f>IF(COUNT(Table13511[[#This Row],[Class]:[Column4]])&gt;1,MIN(Table13511[[#This Row],[Class]:[Column2]]),0)</f>
        <v>0</v>
      </c>
      <c r="K146" s="17">
        <f>SUM(Table13511[[#This Row],[Class]:[Column3]])-Table13511[[#This Row],[Discard]]*0.9999</f>
        <v>0</v>
      </c>
      <c r="L146" s="2">
        <f>IF(Table13511[[#This Row],[Total]]&lt;&gt;"",RANK(Table13511[[#This Row],[Total]],Table13511[Total]),"")</f>
        <v>20</v>
      </c>
      <c r="M146" s="38" t="str">
        <f>IF(Table13511[[#This Row],[Name]]&gt;"",Table13511[[#This Row],[Name]],"")</f>
        <v/>
      </c>
      <c r="N146">
        <f>SUM(Table13511[[#This Row],[Class]:[Column3]])-Table13511[[#This Row],[Discard]]</f>
        <v>0</v>
      </c>
      <c r="O146" s="5">
        <f>RANK(Table13511[[#This Row],[Total2]],Table13511[Total2])</f>
        <v>20</v>
      </c>
    </row>
    <row r="147" spans="10:15">
      <c r="J147" s="3">
        <f>IF(COUNT(Table13511[[#This Row],[Class]:[Column4]])&gt;1,MIN(Table13511[[#This Row],[Class]:[Column2]]),0)</f>
        <v>0</v>
      </c>
      <c r="K147" s="17">
        <f>SUM(Table13511[[#This Row],[Class]:[Column3]])-Table13511[[#This Row],[Discard]]*0.9999</f>
        <v>0</v>
      </c>
      <c r="L147" s="2">
        <f>IF(Table13511[[#This Row],[Total]]&lt;&gt;"",RANK(Table13511[[#This Row],[Total]],Table13511[Total]),"")</f>
        <v>20</v>
      </c>
      <c r="M147" s="38" t="str">
        <f>IF(Table13511[[#This Row],[Name]]&gt;"",Table13511[[#This Row],[Name]],"")</f>
        <v/>
      </c>
      <c r="N147">
        <f>SUM(Table13511[[#This Row],[Class]:[Column3]])-Table13511[[#This Row],[Discard]]</f>
        <v>0</v>
      </c>
      <c r="O147" s="5">
        <f>RANK(Table13511[[#This Row],[Total2]],Table13511[Total2])</f>
        <v>20</v>
      </c>
    </row>
    <row r="148" spans="10:15">
      <c r="J148" s="3">
        <f>IF(COUNT(Table13511[[#This Row],[Class]:[Column4]])&gt;1,MIN(Table13511[[#This Row],[Class]:[Column2]]),0)</f>
        <v>0</v>
      </c>
      <c r="K148" s="17">
        <f>SUM(Table13511[[#This Row],[Class]:[Column3]])-Table13511[[#This Row],[Discard]]*0.9999</f>
        <v>0</v>
      </c>
      <c r="L148" s="2">
        <f>IF(Table13511[[#This Row],[Total]]&lt;&gt;"",RANK(Table13511[[#This Row],[Total]],Table13511[Total]),"")</f>
        <v>20</v>
      </c>
      <c r="M148" s="38" t="str">
        <f>IF(Table13511[[#This Row],[Name]]&gt;"",Table13511[[#This Row],[Name]],"")</f>
        <v/>
      </c>
      <c r="N148">
        <f>SUM(Table13511[[#This Row],[Class]:[Column3]])-Table13511[[#This Row],[Discard]]</f>
        <v>0</v>
      </c>
      <c r="O148" s="5">
        <f>RANK(Table13511[[#This Row],[Total2]],Table13511[Total2])</f>
        <v>20</v>
      </c>
    </row>
    <row r="149" spans="10:15">
      <c r="J149" s="3">
        <f>IF(COUNT(Table13511[[#This Row],[Class]:[Column4]])&gt;1,MIN(Table13511[[#This Row],[Class]:[Column2]]),0)</f>
        <v>0</v>
      </c>
      <c r="K149" s="17">
        <f>SUM(Table13511[[#This Row],[Class]:[Column3]])-Table13511[[#This Row],[Discard]]*0.9999</f>
        <v>0</v>
      </c>
      <c r="L149" s="2">
        <f>IF(Table13511[[#This Row],[Total]]&lt;&gt;"",RANK(Table13511[[#This Row],[Total]],Table13511[Total]),"")</f>
        <v>20</v>
      </c>
      <c r="M149" s="38" t="str">
        <f>IF(Table13511[[#This Row],[Name]]&gt;"",Table13511[[#This Row],[Name]],"")</f>
        <v/>
      </c>
      <c r="N149">
        <f>SUM(Table13511[[#This Row],[Class]:[Column3]])-Table13511[[#This Row],[Discard]]</f>
        <v>0</v>
      </c>
      <c r="O149" s="5">
        <f>RANK(Table13511[[#This Row],[Total2]],Table13511[Total2])</f>
        <v>20</v>
      </c>
    </row>
    <row r="150" spans="10:15">
      <c r="J150" s="3">
        <f>IF(COUNT(Table13511[[#This Row],[Class]:[Column4]])&gt;1,MIN(Table13511[[#This Row],[Class]:[Column2]]),0)</f>
        <v>0</v>
      </c>
      <c r="K150" s="17">
        <f>SUM(Table13511[[#This Row],[Class]:[Column3]])-Table13511[[#This Row],[Discard]]*0.9999</f>
        <v>0</v>
      </c>
      <c r="L150" s="2">
        <f>IF(Table13511[[#This Row],[Total]]&lt;&gt;"",RANK(Table13511[[#This Row],[Total]],Table13511[Total]),"")</f>
        <v>20</v>
      </c>
      <c r="M150" s="38" t="str">
        <f>IF(Table13511[[#This Row],[Name]]&gt;"",Table13511[[#This Row],[Name]],"")</f>
        <v/>
      </c>
      <c r="N150">
        <f>SUM(Table13511[[#This Row],[Class]:[Column3]])-Table13511[[#This Row],[Discard]]</f>
        <v>0</v>
      </c>
      <c r="O150" s="5">
        <f>RANK(Table13511[[#This Row],[Total2]],Table13511[Total2])</f>
        <v>20</v>
      </c>
    </row>
    <row r="151" spans="10:15">
      <c r="J151" s="3">
        <f>IF(COUNT(Table13511[[#This Row],[Class]:[Column4]])&gt;1,MIN(Table13511[[#This Row],[Class]:[Column2]]),0)</f>
        <v>0</v>
      </c>
      <c r="K151" s="17">
        <f>SUM(Table13511[[#This Row],[Class]:[Column3]])-Table13511[[#This Row],[Discard]]*0.9999</f>
        <v>0</v>
      </c>
      <c r="L151" s="2">
        <f>IF(Table13511[[#This Row],[Total]]&lt;&gt;"",RANK(Table13511[[#This Row],[Total]],Table13511[Total]),"")</f>
        <v>20</v>
      </c>
      <c r="M151" s="38" t="str">
        <f>IF(Table13511[[#This Row],[Name]]&gt;"",Table13511[[#This Row],[Name]],"")</f>
        <v/>
      </c>
      <c r="N151">
        <f>SUM(Table13511[[#This Row],[Class]:[Column3]])-Table13511[[#This Row],[Discard]]</f>
        <v>0</v>
      </c>
      <c r="O151" s="5">
        <f>RANK(Table13511[[#This Row],[Total2]],Table13511[Total2])</f>
        <v>20</v>
      </c>
    </row>
    <row r="152" spans="10:15">
      <c r="J152" s="3">
        <f>IF(COUNT(Table13511[[#This Row],[Class]:[Column4]])&gt;1,MIN(Table13511[[#This Row],[Class]:[Column2]]),0)</f>
        <v>0</v>
      </c>
      <c r="K152" s="17">
        <f>SUM(Table13511[[#This Row],[Class]:[Column3]])-Table13511[[#This Row],[Discard]]*0.9999</f>
        <v>0</v>
      </c>
      <c r="L152" s="2">
        <f>IF(Table13511[[#This Row],[Total]]&lt;&gt;"",RANK(Table13511[[#This Row],[Total]],Table13511[Total]),"")</f>
        <v>20</v>
      </c>
      <c r="M152" s="38" t="str">
        <f>IF(Table13511[[#This Row],[Name]]&gt;"",Table13511[[#This Row],[Name]],"")</f>
        <v/>
      </c>
      <c r="N152">
        <f>SUM(Table13511[[#This Row],[Class]:[Column3]])-Table13511[[#This Row],[Discard]]</f>
        <v>0</v>
      </c>
      <c r="O152" s="5">
        <f>RANK(Table13511[[#This Row],[Total2]],Table13511[Total2])</f>
        <v>20</v>
      </c>
    </row>
    <row r="153" spans="10:15">
      <c r="J153" s="3">
        <f>IF(COUNT(Table13511[[#This Row],[Class]:[Column4]])&gt;1,MIN(Table13511[[#This Row],[Class]:[Column2]]),0)</f>
        <v>0</v>
      </c>
      <c r="K153" s="17">
        <f>SUM(Table13511[[#This Row],[Class]:[Column3]])-Table13511[[#This Row],[Discard]]*0.9999</f>
        <v>0</v>
      </c>
      <c r="L153" s="2">
        <f>IF(Table13511[[#This Row],[Total]]&lt;&gt;"",RANK(Table13511[[#This Row],[Total]],Table13511[Total]),"")</f>
        <v>20</v>
      </c>
      <c r="M153" s="38" t="str">
        <f>IF(Table13511[[#This Row],[Name]]&gt;"",Table13511[[#This Row],[Name]],"")</f>
        <v/>
      </c>
      <c r="N153">
        <f>SUM(Table13511[[#This Row],[Class]:[Column3]])-Table13511[[#This Row],[Discard]]</f>
        <v>0</v>
      </c>
      <c r="O153" s="5">
        <f>RANK(Table13511[[#This Row],[Total2]],Table13511[Total2])</f>
        <v>20</v>
      </c>
    </row>
    <row r="154" spans="10:15">
      <c r="J154" s="3">
        <f>IF(COUNT(Table13511[[#This Row],[Class]:[Column4]])&gt;1,MIN(Table13511[[#This Row],[Class]:[Column2]]),0)</f>
        <v>0</v>
      </c>
      <c r="K154" s="17">
        <f>SUM(Table13511[[#This Row],[Class]:[Column3]])-Table13511[[#This Row],[Discard]]*0.9999</f>
        <v>0</v>
      </c>
      <c r="L154" s="2">
        <f>IF(Table13511[[#This Row],[Total]]&lt;&gt;"",RANK(Table13511[[#This Row],[Total]],Table13511[Total]),"")</f>
        <v>20</v>
      </c>
      <c r="M154" s="38" t="str">
        <f>IF(Table13511[[#This Row],[Name]]&gt;"",Table13511[[#This Row],[Name]],"")</f>
        <v/>
      </c>
      <c r="N154">
        <f>SUM(Table13511[[#This Row],[Class]:[Column3]])-Table13511[[#This Row],[Discard]]</f>
        <v>0</v>
      </c>
      <c r="O154" s="5">
        <f>RANK(Table13511[[#This Row],[Total2]],Table13511[Total2])</f>
        <v>20</v>
      </c>
    </row>
    <row r="155" spans="10:15">
      <c r="J155" s="3">
        <f>IF(COUNT(Table13511[[#This Row],[Class]:[Column4]])&gt;1,MIN(Table13511[[#This Row],[Class]:[Column2]]),0)</f>
        <v>0</v>
      </c>
      <c r="K155" s="17">
        <f>SUM(Table13511[[#This Row],[Class]:[Column3]])-Table13511[[#This Row],[Discard]]*0.9999</f>
        <v>0</v>
      </c>
      <c r="L155" s="2">
        <f>IF(Table13511[[#This Row],[Total]]&lt;&gt;"",RANK(Table13511[[#This Row],[Total]],Table13511[Total]),"")</f>
        <v>20</v>
      </c>
      <c r="M155" s="38" t="str">
        <f>IF(Table13511[[#This Row],[Name]]&gt;"",Table13511[[#This Row],[Name]],"")</f>
        <v/>
      </c>
      <c r="N155">
        <f>SUM(Table13511[[#This Row],[Class]:[Column3]])-Table13511[[#This Row],[Discard]]</f>
        <v>0</v>
      </c>
      <c r="O155" s="5">
        <f>RANK(Table13511[[#This Row],[Total2]],Table13511[Total2])</f>
        <v>20</v>
      </c>
    </row>
    <row r="156" spans="10:15">
      <c r="J156" s="3">
        <f>IF(COUNT(Table13511[[#This Row],[Class]:[Column4]])&gt;1,MIN(Table13511[[#This Row],[Class]:[Column2]]),0)</f>
        <v>0</v>
      </c>
      <c r="K156" s="17">
        <f>SUM(Table13511[[#This Row],[Class]:[Column3]])-Table13511[[#This Row],[Discard]]*0.9999</f>
        <v>0</v>
      </c>
      <c r="L156" s="2">
        <f>IF(Table13511[[#This Row],[Total]]&lt;&gt;"",RANK(Table13511[[#This Row],[Total]],Table13511[Total]),"")</f>
        <v>20</v>
      </c>
      <c r="M156" s="38" t="str">
        <f>IF(Table13511[[#This Row],[Name]]&gt;"",Table13511[[#This Row],[Name]],"")</f>
        <v/>
      </c>
      <c r="N156">
        <f>SUM(Table13511[[#This Row],[Class]:[Column3]])-Table13511[[#This Row],[Discard]]</f>
        <v>0</v>
      </c>
      <c r="O156" s="5">
        <f>RANK(Table13511[[#This Row],[Total2]],Table13511[Total2])</f>
        <v>20</v>
      </c>
    </row>
    <row r="157" spans="10:15">
      <c r="J157" s="3">
        <f>IF(COUNT(Table13511[[#This Row],[Class]:[Column4]])&gt;1,MIN(Table13511[[#This Row],[Class]:[Column2]]),0)</f>
        <v>0</v>
      </c>
      <c r="K157" s="17">
        <f>SUM(Table13511[[#This Row],[Class]:[Column3]])-Table13511[[#This Row],[Discard]]*0.9999</f>
        <v>0</v>
      </c>
      <c r="L157" s="2">
        <f>IF(Table13511[[#This Row],[Total]]&lt;&gt;"",RANK(Table13511[[#This Row],[Total]],Table13511[Total]),"")</f>
        <v>20</v>
      </c>
      <c r="M157" s="38" t="str">
        <f>IF(Table13511[[#This Row],[Name]]&gt;"",Table13511[[#This Row],[Name]],"")</f>
        <v/>
      </c>
      <c r="N157">
        <f>SUM(Table13511[[#This Row],[Class]:[Column3]])-Table13511[[#This Row],[Discard]]</f>
        <v>0</v>
      </c>
      <c r="O157" s="5">
        <f>RANK(Table13511[[#This Row],[Total2]],Table13511[Total2])</f>
        <v>20</v>
      </c>
    </row>
    <row r="158" spans="10:15">
      <c r="J158" s="3">
        <f>IF(COUNT(Table13511[[#This Row],[Class]:[Column4]])&gt;1,MIN(Table13511[[#This Row],[Class]:[Column2]]),0)</f>
        <v>0</v>
      </c>
      <c r="K158" s="17">
        <f>SUM(Table13511[[#This Row],[Class]:[Column3]])-Table13511[[#This Row],[Discard]]*0.9999</f>
        <v>0</v>
      </c>
      <c r="L158" s="2">
        <f>IF(Table13511[[#This Row],[Total]]&lt;&gt;"",RANK(Table13511[[#This Row],[Total]],Table13511[Total]),"")</f>
        <v>20</v>
      </c>
      <c r="M158" s="38" t="str">
        <f>IF(Table13511[[#This Row],[Name]]&gt;"",Table13511[[#This Row],[Name]],"")</f>
        <v/>
      </c>
      <c r="N158">
        <f>SUM(Table13511[[#This Row],[Class]:[Column3]])-Table13511[[#This Row],[Discard]]</f>
        <v>0</v>
      </c>
      <c r="O158" s="5">
        <f>RANK(Table13511[[#This Row],[Total2]],Table13511[Total2])</f>
        <v>20</v>
      </c>
    </row>
    <row r="159" spans="10:15">
      <c r="J159" s="3">
        <f>IF(COUNT(Table13511[[#This Row],[Class]:[Column4]])&gt;1,MIN(Table13511[[#This Row],[Class]:[Column2]]),0)</f>
        <v>0</v>
      </c>
      <c r="K159" s="17">
        <f>SUM(Table13511[[#This Row],[Class]:[Column3]])-Table13511[[#This Row],[Discard]]*0.9999</f>
        <v>0</v>
      </c>
      <c r="L159" s="2">
        <f>IF(Table13511[[#This Row],[Total]]&lt;&gt;"",RANK(Table13511[[#This Row],[Total]],Table13511[Total]),"")</f>
        <v>20</v>
      </c>
      <c r="M159" s="38" t="str">
        <f>IF(Table13511[[#This Row],[Name]]&gt;"",Table13511[[#This Row],[Name]],"")</f>
        <v/>
      </c>
      <c r="N159">
        <f>SUM(Table13511[[#This Row],[Class]:[Column3]])-Table13511[[#This Row],[Discard]]</f>
        <v>0</v>
      </c>
      <c r="O159" s="5">
        <f>RANK(Table13511[[#This Row],[Total2]],Table13511[Total2])</f>
        <v>20</v>
      </c>
    </row>
    <row r="160" spans="10:15">
      <c r="J160" s="3">
        <f>IF(COUNT(Table13511[[#This Row],[Class]:[Column4]])&gt;1,MIN(Table13511[[#This Row],[Class]:[Column2]]),0)</f>
        <v>0</v>
      </c>
      <c r="K160" s="17">
        <f>SUM(Table13511[[#This Row],[Class]:[Column3]])-Table13511[[#This Row],[Discard]]*0.9999</f>
        <v>0</v>
      </c>
      <c r="L160" s="2">
        <f>IF(Table13511[[#This Row],[Total]]&lt;&gt;"",RANK(Table13511[[#This Row],[Total]],Table13511[Total]),"")</f>
        <v>20</v>
      </c>
      <c r="M160" s="38" t="str">
        <f>IF(Table13511[[#This Row],[Name]]&gt;"",Table13511[[#This Row],[Name]],"")</f>
        <v/>
      </c>
      <c r="N160">
        <f>SUM(Table13511[[#This Row],[Class]:[Column3]])-Table13511[[#This Row],[Discard]]</f>
        <v>0</v>
      </c>
      <c r="O160" s="5">
        <f>RANK(Table13511[[#This Row],[Total2]],Table13511[Total2])</f>
        <v>20</v>
      </c>
    </row>
    <row r="161" spans="10:15">
      <c r="J161" s="3">
        <f>IF(COUNT(Table13511[[#This Row],[Class]:[Column4]])&gt;1,MIN(Table13511[[#This Row],[Class]:[Column2]]),0)</f>
        <v>0</v>
      </c>
      <c r="K161" s="17">
        <f>SUM(Table13511[[#This Row],[Class]:[Column3]])-Table13511[[#This Row],[Discard]]*0.9999</f>
        <v>0</v>
      </c>
      <c r="L161" s="2">
        <f>IF(Table13511[[#This Row],[Total]]&lt;&gt;"",RANK(Table13511[[#This Row],[Total]],Table13511[Total]),"")</f>
        <v>20</v>
      </c>
      <c r="M161" s="38" t="str">
        <f>IF(Table13511[[#This Row],[Name]]&gt;"",Table13511[[#This Row],[Name]],"")</f>
        <v/>
      </c>
      <c r="N161">
        <f>SUM(Table13511[[#This Row],[Class]:[Column3]])-Table13511[[#This Row],[Discard]]</f>
        <v>0</v>
      </c>
      <c r="O161" s="5">
        <f>RANK(Table13511[[#This Row],[Total2]],Table13511[Total2])</f>
        <v>20</v>
      </c>
    </row>
    <row r="162" spans="10:15">
      <c r="J162" s="3">
        <f>IF(COUNT(Table13511[[#This Row],[Class]:[Column4]])&gt;1,MIN(Table13511[[#This Row],[Class]:[Column2]]),0)</f>
        <v>0</v>
      </c>
      <c r="K162" s="17">
        <f>SUM(Table13511[[#This Row],[Class]:[Column3]])-Table13511[[#This Row],[Discard]]*0.9999</f>
        <v>0</v>
      </c>
      <c r="L162" s="2">
        <f>IF(Table13511[[#This Row],[Total]]&lt;&gt;"",RANK(Table13511[[#This Row],[Total]],Table13511[Total]),"")</f>
        <v>20</v>
      </c>
      <c r="M162" s="38" t="str">
        <f>IF(Table13511[[#This Row],[Name]]&gt;"",Table13511[[#This Row],[Name]],"")</f>
        <v/>
      </c>
      <c r="N162">
        <f>SUM(Table13511[[#This Row],[Class]:[Column3]])-Table13511[[#This Row],[Discard]]</f>
        <v>0</v>
      </c>
      <c r="O162" s="5">
        <f>RANK(Table13511[[#This Row],[Total2]],Table13511[Total2])</f>
        <v>20</v>
      </c>
    </row>
    <row r="163" spans="10:15">
      <c r="J163" s="3">
        <f>IF(COUNT(Table13511[[#This Row],[Class]:[Column4]])&gt;1,MIN(Table13511[[#This Row],[Class]:[Column2]]),0)</f>
        <v>0</v>
      </c>
      <c r="K163" s="17">
        <f>SUM(Table13511[[#This Row],[Class]:[Column3]])-Table13511[[#This Row],[Discard]]*0.9999</f>
        <v>0</v>
      </c>
      <c r="L163" s="2">
        <f>IF(Table13511[[#This Row],[Total]]&lt;&gt;"",RANK(Table13511[[#This Row],[Total]],Table13511[Total]),"")</f>
        <v>20</v>
      </c>
      <c r="M163" s="38" t="str">
        <f>IF(Table13511[[#This Row],[Name]]&gt;"",Table13511[[#This Row],[Name]],"")</f>
        <v/>
      </c>
      <c r="N163">
        <f>SUM(Table13511[[#This Row],[Class]:[Column3]])-Table13511[[#This Row],[Discard]]</f>
        <v>0</v>
      </c>
      <c r="O163" s="5">
        <f>RANK(Table13511[[#This Row],[Total2]],Table13511[Total2])</f>
        <v>20</v>
      </c>
    </row>
    <row r="164" spans="10:15">
      <c r="J164" s="3">
        <f>IF(COUNT(Table13511[[#This Row],[Class]:[Column4]])&gt;1,MIN(Table13511[[#This Row],[Class]:[Column2]]),0)</f>
        <v>0</v>
      </c>
      <c r="K164" s="17">
        <f>SUM(Table13511[[#This Row],[Class]:[Column3]])-Table13511[[#This Row],[Discard]]*0.9999</f>
        <v>0</v>
      </c>
      <c r="L164" s="2">
        <f>IF(Table13511[[#This Row],[Total]]&lt;&gt;"",RANK(Table13511[[#This Row],[Total]],Table13511[Total]),"")</f>
        <v>20</v>
      </c>
      <c r="M164" s="38" t="str">
        <f>IF(Table13511[[#This Row],[Name]]&gt;"",Table13511[[#This Row],[Name]],"")</f>
        <v/>
      </c>
      <c r="N164">
        <f>SUM(Table13511[[#This Row],[Class]:[Column3]])-Table13511[[#This Row],[Discard]]</f>
        <v>0</v>
      </c>
      <c r="O164" s="5">
        <f>RANK(Table13511[[#This Row],[Total2]],Table13511[Total2])</f>
        <v>20</v>
      </c>
    </row>
    <row r="165" spans="10:15">
      <c r="J165" s="3">
        <f>IF(COUNT(Table13511[[#This Row],[Class]:[Column4]])&gt;1,MIN(Table13511[[#This Row],[Class]:[Column2]]),0)</f>
        <v>0</v>
      </c>
      <c r="K165" s="17">
        <f>SUM(Table13511[[#This Row],[Class]:[Column3]])-Table13511[[#This Row],[Discard]]*0.9999</f>
        <v>0</v>
      </c>
      <c r="L165" s="2">
        <f>IF(Table13511[[#This Row],[Total]]&lt;&gt;"",RANK(Table13511[[#This Row],[Total]],Table13511[Total]),"")</f>
        <v>20</v>
      </c>
      <c r="M165" s="38" t="str">
        <f>IF(Table13511[[#This Row],[Name]]&gt;"",Table13511[[#This Row],[Name]],"")</f>
        <v/>
      </c>
      <c r="N165">
        <f>SUM(Table13511[[#This Row],[Class]:[Column3]])-Table13511[[#This Row],[Discard]]</f>
        <v>0</v>
      </c>
      <c r="O165" s="5">
        <f>RANK(Table13511[[#This Row],[Total2]],Table13511[Total2])</f>
        <v>20</v>
      </c>
    </row>
    <row r="166" spans="10:15">
      <c r="J166" s="3">
        <f>IF(COUNT(Table13511[[#This Row],[Class]:[Column4]])&gt;1,MIN(Table13511[[#This Row],[Class]:[Column2]]),0)</f>
        <v>0</v>
      </c>
      <c r="K166" s="17">
        <f>SUM(Table13511[[#This Row],[Class]:[Column3]])-Table13511[[#This Row],[Discard]]*0.9999</f>
        <v>0</v>
      </c>
      <c r="L166" s="2">
        <f>IF(Table13511[[#This Row],[Total]]&lt;&gt;"",RANK(Table13511[[#This Row],[Total]],Table13511[Total]),"")</f>
        <v>20</v>
      </c>
      <c r="M166" s="38" t="str">
        <f>IF(Table13511[[#This Row],[Name]]&gt;"",Table13511[[#This Row],[Name]],"")</f>
        <v/>
      </c>
      <c r="N166">
        <f>SUM(Table13511[[#This Row],[Class]:[Column3]])-Table13511[[#This Row],[Discard]]</f>
        <v>0</v>
      </c>
      <c r="O166" s="5">
        <f>RANK(Table13511[[#This Row],[Total2]],Table13511[Total2])</f>
        <v>20</v>
      </c>
    </row>
    <row r="167" spans="10:15">
      <c r="J167" s="3">
        <f>IF(COUNT(Table13511[[#This Row],[Class]:[Column4]])&gt;1,MIN(Table13511[[#This Row],[Class]:[Column2]]),0)</f>
        <v>0</v>
      </c>
      <c r="K167" s="17">
        <f>SUM(Table13511[[#This Row],[Class]:[Column3]])-Table13511[[#This Row],[Discard]]*0.9999</f>
        <v>0</v>
      </c>
      <c r="L167" s="2">
        <f>IF(Table13511[[#This Row],[Total]]&lt;&gt;"",RANK(Table13511[[#This Row],[Total]],Table13511[Total]),"")</f>
        <v>20</v>
      </c>
      <c r="M167" s="38" t="str">
        <f>IF(Table13511[[#This Row],[Name]]&gt;"",Table13511[[#This Row],[Name]],"")</f>
        <v/>
      </c>
      <c r="N167">
        <f>SUM(Table13511[[#This Row],[Class]:[Column3]])-Table13511[[#This Row],[Discard]]</f>
        <v>0</v>
      </c>
      <c r="O167" s="5">
        <f>RANK(Table13511[[#This Row],[Total2]],Table13511[Total2])</f>
        <v>20</v>
      </c>
    </row>
    <row r="168" spans="10:15">
      <c r="J168" s="3">
        <f>IF(COUNT(Table13511[[#This Row],[Class]:[Column4]])&gt;1,MIN(Table13511[[#This Row],[Class]:[Column2]]),0)</f>
        <v>0</v>
      </c>
      <c r="K168" s="17">
        <f>SUM(Table13511[[#This Row],[Class]:[Column3]])-Table13511[[#This Row],[Discard]]*0.9999</f>
        <v>0</v>
      </c>
      <c r="L168" s="2">
        <f>IF(Table13511[[#This Row],[Total]]&lt;&gt;"",RANK(Table13511[[#This Row],[Total]],Table13511[Total]),"")</f>
        <v>20</v>
      </c>
      <c r="M168" s="38" t="str">
        <f>IF(Table13511[[#This Row],[Name]]&gt;"",Table13511[[#This Row],[Name]],"")</f>
        <v/>
      </c>
      <c r="N168">
        <f>SUM(Table13511[[#This Row],[Class]:[Column3]])-Table13511[[#This Row],[Discard]]</f>
        <v>0</v>
      </c>
      <c r="O168" s="5">
        <f>RANK(Table13511[[#This Row],[Total2]],Table13511[Total2])</f>
        <v>20</v>
      </c>
    </row>
    <row r="169" spans="10:15">
      <c r="J169" s="3">
        <f>IF(COUNT(Table13511[[#This Row],[Class]:[Column4]])&gt;1,MIN(Table13511[[#This Row],[Class]:[Column2]]),0)</f>
        <v>0</v>
      </c>
      <c r="K169" s="17">
        <f>SUM(Table13511[[#This Row],[Class]:[Column3]])-Table13511[[#This Row],[Discard]]*0.9999</f>
        <v>0</v>
      </c>
      <c r="L169" s="2">
        <f>IF(Table13511[[#This Row],[Total]]&lt;&gt;"",RANK(Table13511[[#This Row],[Total]],Table13511[Total]),"")</f>
        <v>20</v>
      </c>
      <c r="M169" s="38" t="str">
        <f>IF(Table13511[[#This Row],[Name]]&gt;"",Table13511[[#This Row],[Name]],"")</f>
        <v/>
      </c>
      <c r="N169">
        <f>SUM(Table13511[[#This Row],[Class]:[Column3]])-Table13511[[#This Row],[Discard]]</f>
        <v>0</v>
      </c>
      <c r="O169" s="5">
        <f>RANK(Table13511[[#This Row],[Total2]],Table13511[Total2])</f>
        <v>20</v>
      </c>
    </row>
    <row r="170" spans="10:15">
      <c r="J170" s="3">
        <f>IF(COUNT(Table13511[[#This Row],[Class]:[Column4]])&gt;1,MIN(Table13511[[#This Row],[Class]:[Column2]]),0)</f>
        <v>0</v>
      </c>
      <c r="K170" s="17">
        <f>SUM(Table13511[[#This Row],[Class]:[Column3]])-Table13511[[#This Row],[Discard]]*0.9999</f>
        <v>0</v>
      </c>
      <c r="L170" s="2">
        <f>IF(Table13511[[#This Row],[Total]]&lt;&gt;"",RANK(Table13511[[#This Row],[Total]],Table13511[Total]),"")</f>
        <v>20</v>
      </c>
      <c r="M170" s="38" t="str">
        <f>IF(Table13511[[#This Row],[Name]]&gt;"",Table13511[[#This Row],[Name]],"")</f>
        <v/>
      </c>
      <c r="N170">
        <f>SUM(Table13511[[#This Row],[Class]:[Column3]])-Table13511[[#This Row],[Discard]]</f>
        <v>0</v>
      </c>
      <c r="O170" s="5">
        <f>RANK(Table13511[[#This Row],[Total2]],Table13511[Total2])</f>
        <v>20</v>
      </c>
    </row>
    <row r="171" spans="10:15">
      <c r="J171" s="3">
        <f>IF(COUNT(Table13511[[#This Row],[Class]:[Column4]])&gt;1,MIN(Table13511[[#This Row],[Class]:[Column2]]),0)</f>
        <v>0</v>
      </c>
      <c r="K171" s="17">
        <f>SUM(Table13511[[#This Row],[Class]:[Column3]])-Table13511[[#This Row],[Discard]]*0.9999</f>
        <v>0</v>
      </c>
      <c r="L171" s="2">
        <f>IF(Table13511[[#This Row],[Total]]&lt;&gt;"",RANK(Table13511[[#This Row],[Total]],Table13511[Total]),"")</f>
        <v>20</v>
      </c>
      <c r="M171" s="38" t="str">
        <f>IF(Table13511[[#This Row],[Name]]&gt;"",Table13511[[#This Row],[Name]],"")</f>
        <v/>
      </c>
      <c r="N171">
        <f>SUM(Table13511[[#This Row],[Class]:[Column3]])-Table13511[[#This Row],[Discard]]</f>
        <v>0</v>
      </c>
      <c r="O171" s="5">
        <f>RANK(Table13511[[#This Row],[Total2]],Table13511[Total2])</f>
        <v>20</v>
      </c>
    </row>
    <row r="172" spans="10:15">
      <c r="J172" s="3">
        <f>IF(COUNT(Table13511[[#This Row],[Class]:[Column4]])&gt;1,MIN(Table13511[[#This Row],[Class]:[Column2]]),0)</f>
        <v>0</v>
      </c>
      <c r="K172" s="17">
        <f>SUM(Table13511[[#This Row],[Class]:[Column3]])-Table13511[[#This Row],[Discard]]*0.9999</f>
        <v>0</v>
      </c>
      <c r="L172" s="2">
        <f>IF(Table13511[[#This Row],[Total]]&lt;&gt;"",RANK(Table13511[[#This Row],[Total]],Table13511[Total]),"")</f>
        <v>20</v>
      </c>
      <c r="M172" s="38" t="str">
        <f>IF(Table13511[[#This Row],[Name]]&gt;"",Table13511[[#This Row],[Name]],"")</f>
        <v/>
      </c>
      <c r="N172">
        <f>SUM(Table13511[[#This Row],[Class]:[Column3]])-Table13511[[#This Row],[Discard]]</f>
        <v>0</v>
      </c>
      <c r="O172" s="5">
        <f>RANK(Table13511[[#This Row],[Total2]],Table13511[Total2])</f>
        <v>20</v>
      </c>
    </row>
    <row r="173" spans="10:15">
      <c r="J173" s="3">
        <f>IF(COUNT(Table13511[[#This Row],[Class]:[Column4]])&gt;1,MIN(Table13511[[#This Row],[Class]:[Column2]]),0)</f>
        <v>0</v>
      </c>
      <c r="K173" s="17">
        <f>SUM(Table13511[[#This Row],[Class]:[Column3]])-Table13511[[#This Row],[Discard]]*0.9999</f>
        <v>0</v>
      </c>
      <c r="L173" s="2">
        <f>IF(Table13511[[#This Row],[Total]]&lt;&gt;"",RANK(Table13511[[#This Row],[Total]],Table13511[Total]),"")</f>
        <v>20</v>
      </c>
      <c r="M173" s="38" t="str">
        <f>IF(Table13511[[#This Row],[Name]]&gt;"",Table13511[[#This Row],[Name]],"")</f>
        <v/>
      </c>
      <c r="N173">
        <f>SUM(Table13511[[#This Row],[Class]:[Column3]])-Table13511[[#This Row],[Discard]]</f>
        <v>0</v>
      </c>
      <c r="O173" s="5">
        <f>RANK(Table13511[[#This Row],[Total2]],Table13511[Total2])</f>
        <v>20</v>
      </c>
    </row>
    <row r="174" spans="10:15">
      <c r="J174" s="3">
        <f>IF(COUNT(Table13511[[#This Row],[Class]:[Column4]])&gt;1,MIN(Table13511[[#This Row],[Class]:[Column2]]),0)</f>
        <v>0</v>
      </c>
      <c r="K174" s="17">
        <f>SUM(Table13511[[#This Row],[Class]:[Column3]])-Table13511[[#This Row],[Discard]]*0.9999</f>
        <v>0</v>
      </c>
      <c r="L174" s="2">
        <f>IF(Table13511[[#This Row],[Total]]&lt;&gt;"",RANK(Table13511[[#This Row],[Total]],Table13511[Total]),"")</f>
        <v>20</v>
      </c>
      <c r="M174" s="38" t="str">
        <f>IF(Table13511[[#This Row],[Name]]&gt;"",Table13511[[#This Row],[Name]],"")</f>
        <v/>
      </c>
      <c r="N174">
        <f>SUM(Table13511[[#This Row],[Class]:[Column3]])-Table13511[[#This Row],[Discard]]</f>
        <v>0</v>
      </c>
      <c r="O174" s="5">
        <f>RANK(Table13511[[#This Row],[Total2]],Table13511[Total2])</f>
        <v>20</v>
      </c>
    </row>
    <row r="175" spans="10:15">
      <c r="J175" s="3">
        <f>IF(COUNT(Table13511[[#This Row],[Class]:[Column4]])&gt;1,MIN(Table13511[[#This Row],[Class]:[Column2]]),0)</f>
        <v>0</v>
      </c>
      <c r="K175" s="17">
        <f>SUM(Table13511[[#This Row],[Class]:[Column3]])-Table13511[[#This Row],[Discard]]*0.9999</f>
        <v>0</v>
      </c>
      <c r="L175" s="2">
        <f>IF(Table13511[[#This Row],[Total]]&lt;&gt;"",RANK(Table13511[[#This Row],[Total]],Table13511[Total]),"")</f>
        <v>20</v>
      </c>
      <c r="M175" s="38" t="str">
        <f>IF(Table13511[[#This Row],[Name]]&gt;"",Table13511[[#This Row],[Name]],"")</f>
        <v/>
      </c>
      <c r="N175">
        <f>SUM(Table13511[[#This Row],[Class]:[Column3]])-Table13511[[#This Row],[Discard]]</f>
        <v>0</v>
      </c>
      <c r="O175" s="5">
        <f>RANK(Table13511[[#This Row],[Total2]],Table13511[Total2])</f>
        <v>20</v>
      </c>
    </row>
    <row r="176" spans="10:15">
      <c r="J176" s="3">
        <f>IF(COUNT(Table13511[[#This Row],[Class]:[Column4]])&gt;1,MIN(Table13511[[#This Row],[Class]:[Column2]]),0)</f>
        <v>0</v>
      </c>
      <c r="K176" s="17">
        <f>SUM(Table13511[[#This Row],[Class]:[Column3]])-Table13511[[#This Row],[Discard]]*0.9999</f>
        <v>0</v>
      </c>
      <c r="L176" s="2">
        <f>IF(Table13511[[#This Row],[Total]]&lt;&gt;"",RANK(Table13511[[#This Row],[Total]],Table13511[Total]),"")</f>
        <v>20</v>
      </c>
      <c r="M176" s="38" t="str">
        <f>IF(Table13511[[#This Row],[Name]]&gt;"",Table13511[[#This Row],[Name]],"")</f>
        <v/>
      </c>
      <c r="N176">
        <f>SUM(Table13511[[#This Row],[Class]:[Column3]])-Table13511[[#This Row],[Discard]]</f>
        <v>0</v>
      </c>
      <c r="O176" s="5">
        <f>RANK(Table13511[[#This Row],[Total2]],Table13511[Total2])</f>
        <v>20</v>
      </c>
    </row>
    <row r="177" spans="10:15">
      <c r="J177" s="3">
        <f>IF(COUNT(Table13511[[#This Row],[Class]:[Column4]])&gt;1,MIN(Table13511[[#This Row],[Class]:[Column2]]),0)</f>
        <v>0</v>
      </c>
      <c r="K177" s="17">
        <f>SUM(Table13511[[#This Row],[Class]:[Column3]])-Table13511[[#This Row],[Discard]]*0.9999</f>
        <v>0</v>
      </c>
      <c r="L177" s="2">
        <f>IF(Table13511[[#This Row],[Total]]&lt;&gt;"",RANK(Table13511[[#This Row],[Total]],Table13511[Total]),"")</f>
        <v>20</v>
      </c>
      <c r="M177" s="38" t="str">
        <f>IF(Table13511[[#This Row],[Name]]&gt;"",Table13511[[#This Row],[Name]],"")</f>
        <v/>
      </c>
      <c r="N177">
        <f>SUM(Table13511[[#This Row],[Class]:[Column3]])-Table13511[[#This Row],[Discard]]</f>
        <v>0</v>
      </c>
      <c r="O177" s="5">
        <f>RANK(Table13511[[#This Row],[Total2]],Table13511[Total2])</f>
        <v>20</v>
      </c>
    </row>
    <row r="178" spans="10:15">
      <c r="J178" s="3">
        <f>IF(COUNT(Table13511[[#This Row],[Class]:[Column4]])&gt;1,MIN(Table13511[[#This Row],[Class]:[Column2]]),0)</f>
        <v>0</v>
      </c>
      <c r="K178" s="17">
        <f>SUM(Table13511[[#This Row],[Class]:[Column3]])-Table13511[[#This Row],[Discard]]*0.9999</f>
        <v>0</v>
      </c>
      <c r="L178" s="2">
        <f>IF(Table13511[[#This Row],[Total]]&lt;&gt;"",RANK(Table13511[[#This Row],[Total]],Table13511[Total]),"")</f>
        <v>20</v>
      </c>
      <c r="M178" s="38" t="str">
        <f>IF(Table13511[[#This Row],[Name]]&gt;"",Table13511[[#This Row],[Name]],"")</f>
        <v/>
      </c>
      <c r="N178">
        <f>SUM(Table13511[[#This Row],[Class]:[Column3]])-Table13511[[#This Row],[Discard]]</f>
        <v>0</v>
      </c>
      <c r="O178" s="5">
        <f>RANK(Table13511[[#This Row],[Total2]],Table13511[Total2])</f>
        <v>20</v>
      </c>
    </row>
    <row r="179" spans="10:15">
      <c r="J179" s="3">
        <f>IF(COUNT(Table13511[[#This Row],[Class]:[Column4]])&gt;1,MIN(Table13511[[#This Row],[Class]:[Column2]]),0)</f>
        <v>0</v>
      </c>
      <c r="K179" s="17">
        <f>SUM(Table13511[[#This Row],[Class]:[Column3]])-Table13511[[#This Row],[Discard]]*0.9999</f>
        <v>0</v>
      </c>
      <c r="L179" s="2">
        <f>IF(Table13511[[#This Row],[Total]]&lt;&gt;"",RANK(Table13511[[#This Row],[Total]],Table13511[Total]),"")</f>
        <v>20</v>
      </c>
      <c r="M179" s="38" t="str">
        <f>IF(Table13511[[#This Row],[Name]]&gt;"",Table13511[[#This Row],[Name]],"")</f>
        <v/>
      </c>
      <c r="N179">
        <f>SUM(Table13511[[#This Row],[Class]:[Column3]])-Table13511[[#This Row],[Discard]]</f>
        <v>0</v>
      </c>
      <c r="O179" s="5">
        <f>RANK(Table13511[[#This Row],[Total2]],Table13511[Total2])</f>
        <v>20</v>
      </c>
    </row>
    <row r="180" spans="10:15">
      <c r="J180" s="3">
        <f>IF(COUNT(Table13511[[#This Row],[Class]:[Column4]])&gt;1,MIN(Table13511[[#This Row],[Class]:[Column2]]),0)</f>
        <v>0</v>
      </c>
      <c r="K180" s="17">
        <f>SUM(Table13511[[#This Row],[Class]:[Column3]])-Table13511[[#This Row],[Discard]]*0.9999</f>
        <v>0</v>
      </c>
      <c r="L180" s="2">
        <f>IF(Table13511[[#This Row],[Total]]&lt;&gt;"",RANK(Table13511[[#This Row],[Total]],Table13511[Total]),"")</f>
        <v>20</v>
      </c>
      <c r="M180" s="38" t="str">
        <f>IF(Table13511[[#This Row],[Name]]&gt;"",Table13511[[#This Row],[Name]],"")</f>
        <v/>
      </c>
      <c r="N180">
        <f>SUM(Table13511[[#This Row],[Class]:[Column3]])-Table13511[[#This Row],[Discard]]</f>
        <v>0</v>
      </c>
      <c r="O180" s="5">
        <f>RANK(Table13511[[#This Row],[Total2]],Table13511[Total2])</f>
        <v>20</v>
      </c>
    </row>
    <row r="181" spans="10:15">
      <c r="J181" s="3">
        <f>IF(COUNT(Table13511[[#This Row],[Class]:[Column4]])&gt;1,MIN(Table13511[[#This Row],[Class]:[Column2]]),0)</f>
        <v>0</v>
      </c>
      <c r="K181" s="17">
        <f>SUM(Table13511[[#This Row],[Class]:[Column3]])-Table13511[[#This Row],[Discard]]*0.9999</f>
        <v>0</v>
      </c>
      <c r="L181" s="2">
        <f>IF(Table13511[[#This Row],[Total]]&lt;&gt;"",RANK(Table13511[[#This Row],[Total]],Table13511[Total]),"")</f>
        <v>20</v>
      </c>
      <c r="M181" s="38" t="str">
        <f>IF(Table13511[[#This Row],[Name]]&gt;"",Table13511[[#This Row],[Name]],"")</f>
        <v/>
      </c>
      <c r="N181">
        <f>SUM(Table13511[[#This Row],[Class]:[Column3]])-Table13511[[#This Row],[Discard]]</f>
        <v>0</v>
      </c>
      <c r="O181" s="5">
        <f>RANK(Table13511[[#This Row],[Total2]],Table13511[Total2])</f>
        <v>20</v>
      </c>
    </row>
    <row r="182" spans="10:15">
      <c r="J182" s="3">
        <f>IF(COUNT(Table13511[[#This Row],[Class]:[Column4]])&gt;1,MIN(Table13511[[#This Row],[Class]:[Column2]]),0)</f>
        <v>0</v>
      </c>
      <c r="K182" s="17">
        <f>SUM(Table13511[[#This Row],[Class]:[Column3]])-Table13511[[#This Row],[Discard]]*0.9999</f>
        <v>0</v>
      </c>
      <c r="L182" s="2">
        <f>IF(Table13511[[#This Row],[Total]]&lt;&gt;"",RANK(Table13511[[#This Row],[Total]],Table13511[Total]),"")</f>
        <v>20</v>
      </c>
      <c r="M182" s="38" t="str">
        <f>IF(Table13511[[#This Row],[Name]]&gt;"",Table13511[[#This Row],[Name]],"")</f>
        <v/>
      </c>
      <c r="N182">
        <f>SUM(Table13511[[#This Row],[Class]:[Column3]])-Table13511[[#This Row],[Discard]]</f>
        <v>0</v>
      </c>
      <c r="O182" s="5">
        <f>RANK(Table13511[[#This Row],[Total2]],Table13511[Total2])</f>
        <v>20</v>
      </c>
    </row>
    <row r="183" spans="10:15">
      <c r="J183" s="3">
        <f>IF(COUNT(Table13511[[#This Row],[Class]:[Column4]])&gt;1,MIN(Table13511[[#This Row],[Class]:[Column2]]),0)</f>
        <v>0</v>
      </c>
      <c r="K183" s="17">
        <f>SUM(Table13511[[#This Row],[Class]:[Column3]])-Table13511[[#This Row],[Discard]]*0.9999</f>
        <v>0</v>
      </c>
      <c r="L183" s="2">
        <f>IF(Table13511[[#This Row],[Total]]&lt;&gt;"",RANK(Table13511[[#This Row],[Total]],Table13511[Total]),"")</f>
        <v>20</v>
      </c>
      <c r="M183" s="38" t="str">
        <f>IF(Table13511[[#This Row],[Name]]&gt;"",Table13511[[#This Row],[Name]],"")</f>
        <v/>
      </c>
      <c r="N183">
        <f>SUM(Table13511[[#This Row],[Class]:[Column3]])-Table13511[[#This Row],[Discard]]</f>
        <v>0</v>
      </c>
      <c r="O183" s="5">
        <f>RANK(Table13511[[#This Row],[Total2]],Table13511[Total2])</f>
        <v>20</v>
      </c>
    </row>
    <row r="184" spans="10:15">
      <c r="J184" s="3">
        <f>IF(COUNT(Table13511[[#This Row],[Class]:[Column4]])&gt;1,MIN(Table13511[[#This Row],[Class]:[Column2]]),0)</f>
        <v>0</v>
      </c>
      <c r="K184" s="17">
        <f>SUM(Table13511[[#This Row],[Class]:[Column3]])-Table13511[[#This Row],[Discard]]*0.9999</f>
        <v>0</v>
      </c>
      <c r="L184" s="2">
        <f>IF(Table13511[[#This Row],[Total]]&lt;&gt;"",RANK(Table13511[[#This Row],[Total]],Table13511[Total]),"")</f>
        <v>20</v>
      </c>
      <c r="M184" s="38" t="str">
        <f>IF(Table13511[[#This Row],[Name]]&gt;"",Table13511[[#This Row],[Name]],"")</f>
        <v/>
      </c>
      <c r="N184">
        <f>SUM(Table13511[[#This Row],[Class]:[Column3]])-Table13511[[#This Row],[Discard]]</f>
        <v>0</v>
      </c>
      <c r="O184" s="5">
        <f>RANK(Table13511[[#This Row],[Total2]],Table13511[Total2])</f>
        <v>20</v>
      </c>
    </row>
    <row r="185" spans="10:15">
      <c r="J185" s="3">
        <f>IF(COUNT(Table13511[[#This Row],[Class]:[Column4]])&gt;1,MIN(Table13511[[#This Row],[Class]:[Column2]]),0)</f>
        <v>0</v>
      </c>
      <c r="K185" s="17">
        <f>SUM(Table13511[[#This Row],[Class]:[Column3]])-Table13511[[#This Row],[Discard]]*0.9999</f>
        <v>0</v>
      </c>
      <c r="L185" s="2">
        <f>IF(Table13511[[#This Row],[Total]]&lt;&gt;"",RANK(Table13511[[#This Row],[Total]],Table13511[Total]),"")</f>
        <v>20</v>
      </c>
      <c r="M185" s="38" t="str">
        <f>IF(Table13511[[#This Row],[Name]]&gt;"",Table13511[[#This Row],[Name]],"")</f>
        <v/>
      </c>
      <c r="N185">
        <f>SUM(Table13511[[#This Row],[Class]:[Column3]])-Table13511[[#This Row],[Discard]]</f>
        <v>0</v>
      </c>
      <c r="O185" s="5">
        <f>RANK(Table13511[[#This Row],[Total2]],Table13511[Total2])</f>
        <v>20</v>
      </c>
    </row>
    <row r="186" spans="10:15">
      <c r="J186" s="3">
        <f>IF(COUNT(Table13511[[#This Row],[Class]:[Column4]])&gt;1,MIN(Table13511[[#This Row],[Class]:[Column2]]),0)</f>
        <v>0</v>
      </c>
      <c r="K186" s="17">
        <f>SUM(Table13511[[#This Row],[Class]:[Column3]])-Table13511[[#This Row],[Discard]]*0.9999</f>
        <v>0</v>
      </c>
      <c r="L186" s="2">
        <f>IF(Table13511[[#This Row],[Total]]&lt;&gt;"",RANK(Table13511[[#This Row],[Total]],Table13511[Total]),"")</f>
        <v>20</v>
      </c>
      <c r="M186" s="38" t="str">
        <f>IF(Table13511[[#This Row],[Name]]&gt;"",Table13511[[#This Row],[Name]],"")</f>
        <v/>
      </c>
      <c r="N186">
        <f>SUM(Table13511[[#This Row],[Class]:[Column3]])-Table13511[[#This Row],[Discard]]</f>
        <v>0</v>
      </c>
      <c r="O186" s="5">
        <f>RANK(Table13511[[#This Row],[Total2]],Table13511[Total2])</f>
        <v>20</v>
      </c>
    </row>
    <row r="187" spans="10:15">
      <c r="J187" s="3">
        <f>IF(COUNT(Table13511[[#This Row],[Class]:[Column4]])&gt;1,MIN(Table13511[[#This Row],[Class]:[Column2]]),0)</f>
        <v>0</v>
      </c>
      <c r="K187" s="17">
        <f>SUM(Table13511[[#This Row],[Class]:[Column3]])-Table13511[[#This Row],[Discard]]*0.9999</f>
        <v>0</v>
      </c>
      <c r="L187" s="2">
        <f>IF(Table13511[[#This Row],[Total]]&lt;&gt;"",RANK(Table13511[[#This Row],[Total]],Table13511[Total]),"")</f>
        <v>20</v>
      </c>
      <c r="M187" s="38" t="str">
        <f>IF(Table13511[[#This Row],[Name]]&gt;"",Table13511[[#This Row],[Name]],"")</f>
        <v/>
      </c>
      <c r="N187">
        <f>SUM(Table13511[[#This Row],[Class]:[Column3]])-Table13511[[#This Row],[Discard]]</f>
        <v>0</v>
      </c>
      <c r="O187" s="5">
        <f>RANK(Table13511[[#This Row],[Total2]],Table13511[Total2])</f>
        <v>20</v>
      </c>
    </row>
    <row r="188" spans="10:15">
      <c r="J188" s="3">
        <f>IF(COUNT(Table13511[[#This Row],[Class]:[Column4]])&gt;1,MIN(Table13511[[#This Row],[Class]:[Column2]]),0)</f>
        <v>0</v>
      </c>
      <c r="K188" s="17">
        <f>SUM(Table13511[[#This Row],[Class]:[Column3]])-Table13511[[#This Row],[Discard]]*0.9999</f>
        <v>0</v>
      </c>
      <c r="L188" s="2">
        <f>IF(Table13511[[#This Row],[Total]]&lt;&gt;"",RANK(Table13511[[#This Row],[Total]],Table13511[Total]),"")</f>
        <v>20</v>
      </c>
      <c r="M188" s="38" t="str">
        <f>IF(Table13511[[#This Row],[Name]]&gt;"",Table13511[[#This Row],[Name]],"")</f>
        <v/>
      </c>
      <c r="N188">
        <f>SUM(Table13511[[#This Row],[Class]:[Column3]])-Table13511[[#This Row],[Discard]]</f>
        <v>0</v>
      </c>
      <c r="O188" s="5">
        <f>RANK(Table13511[[#This Row],[Total2]],Table13511[Total2])</f>
        <v>20</v>
      </c>
    </row>
    <row r="189" spans="10:15">
      <c r="J189" s="3">
        <f>IF(COUNT(Table13511[[#This Row],[Class]:[Column4]])&gt;1,MIN(Table13511[[#This Row],[Class]:[Column2]]),0)</f>
        <v>0</v>
      </c>
      <c r="K189" s="17">
        <f>SUM(Table13511[[#This Row],[Class]:[Column3]])-Table13511[[#This Row],[Discard]]*0.9999</f>
        <v>0</v>
      </c>
      <c r="L189" s="2">
        <f>IF(Table13511[[#This Row],[Total]]&lt;&gt;"",RANK(Table13511[[#This Row],[Total]],Table13511[Total]),"")</f>
        <v>20</v>
      </c>
      <c r="M189" s="38" t="str">
        <f>IF(Table13511[[#This Row],[Name]]&gt;"",Table13511[[#This Row],[Name]],"")</f>
        <v/>
      </c>
      <c r="N189">
        <f>SUM(Table13511[[#This Row],[Class]:[Column3]])-Table13511[[#This Row],[Discard]]</f>
        <v>0</v>
      </c>
      <c r="O189" s="5">
        <f>RANK(Table13511[[#This Row],[Total2]],Table13511[Total2])</f>
        <v>20</v>
      </c>
    </row>
    <row r="190" spans="10:15">
      <c r="J190" s="3">
        <f>IF(COUNT(Table13511[[#This Row],[Class]:[Column4]])&gt;1,MIN(Table13511[[#This Row],[Class]:[Column2]]),0)</f>
        <v>0</v>
      </c>
      <c r="K190" s="17">
        <f>SUM(Table13511[[#This Row],[Class]:[Column3]])-Table13511[[#This Row],[Discard]]*0.9999</f>
        <v>0</v>
      </c>
      <c r="L190" s="2">
        <f>IF(Table13511[[#This Row],[Total]]&lt;&gt;"",RANK(Table13511[[#This Row],[Total]],Table13511[Total]),"")</f>
        <v>20</v>
      </c>
      <c r="M190" s="38" t="str">
        <f>IF(Table13511[[#This Row],[Name]]&gt;"",Table13511[[#This Row],[Name]],"")</f>
        <v/>
      </c>
      <c r="N190">
        <f>SUM(Table13511[[#This Row],[Class]:[Column3]])-Table13511[[#This Row],[Discard]]</f>
        <v>0</v>
      </c>
      <c r="O190" s="5">
        <f>RANK(Table13511[[#This Row],[Total2]],Table13511[Total2])</f>
        <v>20</v>
      </c>
    </row>
    <row r="191" spans="10:15">
      <c r="J191" s="3">
        <f>IF(COUNT(Table13511[[#This Row],[Class]:[Column4]])&gt;1,MIN(Table13511[[#This Row],[Class]:[Column2]]),0)</f>
        <v>0</v>
      </c>
      <c r="K191" s="17">
        <f>SUM(Table13511[[#This Row],[Class]:[Column3]])-Table13511[[#This Row],[Discard]]*0.9999</f>
        <v>0</v>
      </c>
      <c r="L191" s="2">
        <f>IF(Table13511[[#This Row],[Total]]&lt;&gt;"",RANK(Table13511[[#This Row],[Total]],Table13511[Total]),"")</f>
        <v>20</v>
      </c>
      <c r="M191" s="38" t="str">
        <f>IF(Table13511[[#This Row],[Name]]&gt;"",Table13511[[#This Row],[Name]],"")</f>
        <v/>
      </c>
      <c r="N191">
        <f>SUM(Table13511[[#This Row],[Class]:[Column3]])-Table13511[[#This Row],[Discard]]</f>
        <v>0</v>
      </c>
      <c r="O191" s="5">
        <f>RANK(Table13511[[#This Row],[Total2]],Table13511[Total2])</f>
        <v>20</v>
      </c>
    </row>
    <row r="192" spans="10:15">
      <c r="J192" s="3">
        <f>IF(COUNT(Table13511[[#This Row],[Class]:[Column4]])&gt;1,MIN(Table13511[[#This Row],[Class]:[Column2]]),0)</f>
        <v>0</v>
      </c>
      <c r="K192" s="17">
        <f>SUM(Table13511[[#This Row],[Class]:[Column3]])-Table13511[[#This Row],[Discard]]*0.9999</f>
        <v>0</v>
      </c>
      <c r="L192" s="2">
        <f>IF(Table13511[[#This Row],[Total]]&lt;&gt;"",RANK(Table13511[[#This Row],[Total]],Table13511[Total]),"")</f>
        <v>20</v>
      </c>
      <c r="M192" s="38" t="str">
        <f>IF(Table13511[[#This Row],[Name]]&gt;"",Table13511[[#This Row],[Name]],"")</f>
        <v/>
      </c>
      <c r="N192">
        <f>SUM(Table13511[[#This Row],[Class]:[Column3]])-Table13511[[#This Row],[Discard]]</f>
        <v>0</v>
      </c>
      <c r="O192" s="5">
        <f>RANK(Table13511[[#This Row],[Total2]],Table13511[Total2])</f>
        <v>20</v>
      </c>
    </row>
    <row r="193" spans="10:15">
      <c r="J193" s="3">
        <f>IF(COUNT(Table13511[[#This Row],[Class]:[Column4]])&gt;1,MIN(Table13511[[#This Row],[Class]:[Column2]]),0)</f>
        <v>0</v>
      </c>
      <c r="K193" s="17">
        <f>SUM(Table13511[[#This Row],[Class]:[Column3]])-Table13511[[#This Row],[Discard]]*0.9999</f>
        <v>0</v>
      </c>
      <c r="L193" s="2">
        <f>IF(Table13511[[#This Row],[Total]]&lt;&gt;"",RANK(Table13511[[#This Row],[Total]],Table13511[Total]),"")</f>
        <v>20</v>
      </c>
      <c r="M193" s="38" t="str">
        <f>IF(Table13511[[#This Row],[Name]]&gt;"",Table13511[[#This Row],[Name]],"")</f>
        <v/>
      </c>
      <c r="N193">
        <f>SUM(Table13511[[#This Row],[Class]:[Column3]])-Table13511[[#This Row],[Discard]]</f>
        <v>0</v>
      </c>
      <c r="O193" s="5">
        <f>RANK(Table13511[[#This Row],[Total2]],Table13511[Total2])</f>
        <v>20</v>
      </c>
    </row>
    <row r="194" spans="10:15">
      <c r="J194" s="3">
        <f>IF(COUNT(Table13511[[#This Row],[Class]:[Column4]])&gt;1,MIN(Table13511[[#This Row],[Class]:[Column2]]),0)</f>
        <v>0</v>
      </c>
      <c r="K194" s="17">
        <f>SUM(Table13511[[#This Row],[Class]:[Column3]])-Table13511[[#This Row],[Discard]]*0.9999</f>
        <v>0</v>
      </c>
      <c r="L194" s="2">
        <f>IF(Table13511[[#This Row],[Total]]&lt;&gt;"",RANK(Table13511[[#This Row],[Total]],Table13511[Total]),"")</f>
        <v>20</v>
      </c>
      <c r="M194" s="38" t="str">
        <f>IF(Table13511[[#This Row],[Name]]&gt;"",Table13511[[#This Row],[Name]],"")</f>
        <v/>
      </c>
      <c r="N194">
        <f>SUM(Table13511[[#This Row],[Class]:[Column3]])-Table13511[[#This Row],[Discard]]</f>
        <v>0</v>
      </c>
      <c r="O194" s="5">
        <f>RANK(Table13511[[#This Row],[Total2]],Table13511[Total2])</f>
        <v>20</v>
      </c>
    </row>
    <row r="195" spans="10:15">
      <c r="J195" s="3">
        <f>IF(COUNT(Table13511[[#This Row],[Class]:[Column4]])&gt;1,MIN(Table13511[[#This Row],[Class]:[Column2]]),0)</f>
        <v>0</v>
      </c>
      <c r="K195" s="17">
        <f>SUM(Table13511[[#This Row],[Class]:[Column3]])-Table13511[[#This Row],[Discard]]*0.9999</f>
        <v>0</v>
      </c>
      <c r="L195" s="2">
        <f>IF(Table13511[[#This Row],[Total]]&lt;&gt;"",RANK(Table13511[[#This Row],[Total]],Table13511[Total]),"")</f>
        <v>20</v>
      </c>
      <c r="M195" s="38" t="str">
        <f>IF(Table13511[[#This Row],[Name]]&gt;"",Table13511[[#This Row],[Name]],"")</f>
        <v/>
      </c>
      <c r="N195">
        <f>SUM(Table13511[[#This Row],[Class]:[Column3]])-Table13511[[#This Row],[Discard]]</f>
        <v>0</v>
      </c>
      <c r="O195" s="5">
        <f>RANK(Table13511[[#This Row],[Total2]],Table13511[Total2])</f>
        <v>20</v>
      </c>
    </row>
    <row r="196" spans="10:15">
      <c r="J196" s="3">
        <f>IF(COUNT(Table13511[[#This Row],[Class]:[Column4]])&gt;1,MIN(Table13511[[#This Row],[Class]:[Column2]]),0)</f>
        <v>0</v>
      </c>
      <c r="K196" s="17">
        <f>SUM(Table13511[[#This Row],[Class]:[Column3]])-Table13511[[#This Row],[Discard]]*0.9999</f>
        <v>0</v>
      </c>
      <c r="L196" s="2">
        <f>IF(Table13511[[#This Row],[Total]]&lt;&gt;"",RANK(Table13511[[#This Row],[Total]],Table13511[Total]),"")</f>
        <v>20</v>
      </c>
      <c r="M196" s="38" t="str">
        <f>IF(Table13511[[#This Row],[Name]]&gt;"",Table13511[[#This Row],[Name]],"")</f>
        <v/>
      </c>
      <c r="N196">
        <f>SUM(Table13511[[#This Row],[Class]:[Column3]])-Table13511[[#This Row],[Discard]]</f>
        <v>0</v>
      </c>
      <c r="O196" s="5">
        <f>RANK(Table13511[[#This Row],[Total2]],Table13511[Total2])</f>
        <v>20</v>
      </c>
    </row>
    <row r="197" spans="10:15">
      <c r="J197" s="3">
        <f>IF(COUNT(Table13511[[#This Row],[Class]:[Column4]])&gt;1,MIN(Table13511[[#This Row],[Class]:[Column2]]),0)</f>
        <v>0</v>
      </c>
      <c r="K197" s="17">
        <f>SUM(Table13511[[#This Row],[Class]:[Column3]])-Table13511[[#This Row],[Discard]]*0.9999</f>
        <v>0</v>
      </c>
      <c r="L197" s="2">
        <f>IF(Table13511[[#This Row],[Total]]&lt;&gt;"",RANK(Table13511[[#This Row],[Total]],Table13511[Total]),"")</f>
        <v>20</v>
      </c>
      <c r="M197" s="38" t="str">
        <f>IF(Table13511[[#This Row],[Name]]&gt;"",Table13511[[#This Row],[Name]],"")</f>
        <v/>
      </c>
      <c r="N197">
        <f>SUM(Table13511[[#This Row],[Class]:[Column3]])-Table13511[[#This Row],[Discard]]</f>
        <v>0</v>
      </c>
      <c r="O197" s="5">
        <f>RANK(Table13511[[#This Row],[Total2]],Table13511[Total2])</f>
        <v>20</v>
      </c>
    </row>
    <row r="198" spans="10:15">
      <c r="J198" s="3">
        <f>IF(COUNT(Table13511[[#This Row],[Class]:[Column4]])&gt;1,MIN(Table13511[[#This Row],[Class]:[Column2]]),0)</f>
        <v>0</v>
      </c>
      <c r="K198" s="17">
        <f>SUM(Table13511[[#This Row],[Class]:[Column3]])-Table13511[[#This Row],[Discard]]*0.9999</f>
        <v>0</v>
      </c>
      <c r="L198" s="2">
        <f>IF(Table13511[[#This Row],[Total]]&lt;&gt;"",RANK(Table13511[[#This Row],[Total]],Table13511[Total]),"")</f>
        <v>20</v>
      </c>
      <c r="M198" s="38" t="str">
        <f>IF(Table13511[[#This Row],[Name]]&gt;"",Table13511[[#This Row],[Name]],"")</f>
        <v/>
      </c>
      <c r="N198">
        <f>SUM(Table13511[[#This Row],[Class]:[Column3]])-Table13511[[#This Row],[Discard]]</f>
        <v>0</v>
      </c>
      <c r="O198" s="5">
        <f>RANK(Table13511[[#This Row],[Total2]],Table13511[Total2])</f>
        <v>20</v>
      </c>
    </row>
    <row r="199" spans="10:15">
      <c r="J199" s="3">
        <f>IF(COUNT(Table13511[[#This Row],[Class]:[Column4]])&gt;1,MIN(Table13511[[#This Row],[Class]:[Column2]]),0)</f>
        <v>0</v>
      </c>
      <c r="K199" s="17">
        <f>SUM(Table13511[[#This Row],[Class]:[Column3]])-Table13511[[#This Row],[Discard]]*0.9999</f>
        <v>0</v>
      </c>
      <c r="L199" s="2">
        <f>IF(Table13511[[#This Row],[Total]]&lt;&gt;"",RANK(Table13511[[#This Row],[Total]],Table13511[Total]),"")</f>
        <v>20</v>
      </c>
      <c r="M199" s="38" t="str">
        <f>IF(Table13511[[#This Row],[Name]]&gt;"",Table13511[[#This Row],[Name]],"")</f>
        <v/>
      </c>
      <c r="N199">
        <f>SUM(Table13511[[#This Row],[Class]:[Column3]])-Table13511[[#This Row],[Discard]]</f>
        <v>0</v>
      </c>
      <c r="O199" s="5">
        <f>RANK(Table13511[[#This Row],[Total2]],Table13511[Total2])</f>
        <v>20</v>
      </c>
    </row>
    <row r="200" spans="10:15">
      <c r="J200" s="3">
        <f>IF(COUNT(Table13511[[#This Row],[Class]:[Column4]])&gt;1,MIN(Table13511[[#This Row],[Class]:[Column2]]),0)</f>
        <v>0</v>
      </c>
      <c r="K200" s="17">
        <f>SUM(Table13511[[#This Row],[Class]:[Column3]])-Table13511[[#This Row],[Discard]]*0.9999</f>
        <v>0</v>
      </c>
      <c r="L200" s="2">
        <f>IF(Table13511[[#This Row],[Total]]&lt;&gt;"",RANK(Table13511[[#This Row],[Total]],Table13511[Total]),"")</f>
        <v>20</v>
      </c>
      <c r="M200" s="38" t="str">
        <f>IF(Table13511[[#This Row],[Name]]&gt;"",Table13511[[#This Row],[Name]],"")</f>
        <v/>
      </c>
      <c r="N200">
        <f>SUM(Table13511[[#This Row],[Class]:[Column3]])-Table13511[[#This Row],[Discard]]</f>
        <v>0</v>
      </c>
      <c r="O200" s="5">
        <f>RANK(Table13511[[#This Row],[Total2]],Table13511[Total2])</f>
        <v>20</v>
      </c>
    </row>
    <row r="201" spans="10:15">
      <c r="J201" s="3">
        <f>IF(COUNT(Table13511[[#This Row],[Class]:[Column4]])&gt;1,MIN(Table13511[[#This Row],[Class]:[Column2]]),0)</f>
        <v>0</v>
      </c>
      <c r="K201" s="17">
        <f>SUM(Table13511[[#This Row],[Class]:[Column3]])-Table13511[[#This Row],[Discard]]*0.9999</f>
        <v>0</v>
      </c>
      <c r="L201" s="2">
        <f>IF(Table13511[[#This Row],[Total]]&lt;&gt;"",RANK(Table13511[[#This Row],[Total]],Table13511[Total]),"")</f>
        <v>20</v>
      </c>
      <c r="M201" s="38" t="str">
        <f>IF(Table13511[[#This Row],[Name]]&gt;"",Table13511[[#This Row],[Name]],"")</f>
        <v/>
      </c>
      <c r="N201">
        <f>SUM(Table13511[[#This Row],[Class]:[Column3]])-Table13511[[#This Row],[Discard]]</f>
        <v>0</v>
      </c>
      <c r="O201" s="5">
        <f>RANK(Table13511[[#This Row],[Total2]],Table13511[Total2])</f>
        <v>20</v>
      </c>
    </row>
    <row r="202" spans="10:15">
      <c r="J202" s="3">
        <f>IF(COUNT(Table13511[[#This Row],[Class]:[Column4]])&gt;1,MIN(Table13511[[#This Row],[Class]:[Column2]]),0)</f>
        <v>0</v>
      </c>
      <c r="K202" s="17">
        <f>SUM(Table13511[[#This Row],[Class]:[Column3]])-Table13511[[#This Row],[Discard]]*0.9999</f>
        <v>0</v>
      </c>
      <c r="L202" s="2">
        <f>IF(Table13511[[#This Row],[Total]]&lt;&gt;"",RANK(Table13511[[#This Row],[Total]],Table13511[Total]),"")</f>
        <v>20</v>
      </c>
      <c r="M202" s="38" t="str">
        <f>IF(Table13511[[#This Row],[Name]]&gt;"",Table13511[[#This Row],[Name]],"")</f>
        <v/>
      </c>
      <c r="N202">
        <f>SUM(Table13511[[#This Row],[Class]:[Column3]])-Table13511[[#This Row],[Discard]]</f>
        <v>0</v>
      </c>
      <c r="O202" s="5">
        <f>RANK(Table13511[[#This Row],[Total2]],Table13511[Total2])</f>
        <v>20</v>
      </c>
    </row>
    <row r="203" spans="10:15">
      <c r="J203" s="3">
        <f>IF(COUNT(Table13511[[#This Row],[Class]:[Column4]])&gt;1,MIN(Table13511[[#This Row],[Class]:[Column2]]),0)</f>
        <v>0</v>
      </c>
      <c r="K203" s="17">
        <f>SUM(Table13511[[#This Row],[Class]:[Column3]])-Table13511[[#This Row],[Discard]]*0.9999</f>
        <v>0</v>
      </c>
      <c r="L203" s="2">
        <f>IF(Table13511[[#This Row],[Total]]&lt;&gt;"",RANK(Table13511[[#This Row],[Total]],Table13511[Total]),"")</f>
        <v>20</v>
      </c>
      <c r="M203" s="38" t="str">
        <f>IF(Table13511[[#This Row],[Name]]&gt;"",Table13511[[#This Row],[Name]],"")</f>
        <v/>
      </c>
      <c r="N203">
        <f>SUM(Table13511[[#This Row],[Class]:[Column3]])-Table13511[[#This Row],[Discard]]</f>
        <v>0</v>
      </c>
      <c r="O203" s="5">
        <f>RANK(Table13511[[#This Row],[Total2]],Table13511[Total2])</f>
        <v>20</v>
      </c>
    </row>
    <row r="204" spans="10:15">
      <c r="J204" s="3">
        <f>IF(COUNT(Table13511[[#This Row],[Class]:[Column4]])&gt;1,MIN(Table13511[[#This Row],[Class]:[Column2]]),0)</f>
        <v>0</v>
      </c>
      <c r="K204" s="17">
        <f>SUM(Table13511[[#This Row],[Class]:[Column3]])-Table13511[[#This Row],[Discard]]*0.9999</f>
        <v>0</v>
      </c>
      <c r="L204" s="2">
        <f>IF(Table13511[[#This Row],[Total]]&lt;&gt;"",RANK(Table13511[[#This Row],[Total]],Table13511[Total]),"")</f>
        <v>20</v>
      </c>
      <c r="M204" s="38" t="str">
        <f>IF(Table13511[[#This Row],[Name]]&gt;"",Table13511[[#This Row],[Name]],"")</f>
        <v/>
      </c>
      <c r="N204">
        <f>SUM(Table13511[[#This Row],[Class]:[Column3]])-Table13511[[#This Row],[Discard]]</f>
        <v>0</v>
      </c>
      <c r="O204" s="5">
        <f>RANK(Table13511[[#This Row],[Total2]],Table13511[Total2])</f>
        <v>20</v>
      </c>
    </row>
    <row r="205" spans="10:15">
      <c r="J205" s="3">
        <f>IF(COUNT(Table13511[[#This Row],[Class]:[Column4]])&gt;1,MIN(Table13511[[#This Row],[Class]:[Column2]]),0)</f>
        <v>0</v>
      </c>
      <c r="K205" s="17">
        <f>SUM(Table13511[[#This Row],[Class]:[Column3]])-Table13511[[#This Row],[Discard]]*0.9999</f>
        <v>0</v>
      </c>
      <c r="L205" s="2">
        <f>IF(Table13511[[#This Row],[Total]]&lt;&gt;"",RANK(Table13511[[#This Row],[Total]],Table13511[Total]),"")</f>
        <v>20</v>
      </c>
      <c r="M205" s="38" t="str">
        <f>IF(Table13511[[#This Row],[Name]]&gt;"",Table13511[[#This Row],[Name]],"")</f>
        <v/>
      </c>
      <c r="N205">
        <f>SUM(Table13511[[#This Row],[Class]:[Column3]])-Table13511[[#This Row],[Discard]]</f>
        <v>0</v>
      </c>
      <c r="O205" s="5">
        <f>RANK(Table13511[[#This Row],[Total2]],Table13511[Total2])</f>
        <v>20</v>
      </c>
    </row>
    <row r="206" spans="10:15">
      <c r="J206" s="3">
        <f>IF(COUNT(Table13511[[#This Row],[Class]:[Column4]])&gt;1,MIN(Table13511[[#This Row],[Class]:[Column2]]),0)</f>
        <v>0</v>
      </c>
      <c r="K206" s="17">
        <f>SUM(Table13511[[#This Row],[Class]:[Column3]])-Table13511[[#This Row],[Discard]]*0.9999</f>
        <v>0</v>
      </c>
      <c r="L206" s="2">
        <f>IF(Table13511[[#This Row],[Total]]&lt;&gt;"",RANK(Table13511[[#This Row],[Total]],Table13511[Total]),"")</f>
        <v>20</v>
      </c>
      <c r="M206" s="38" t="str">
        <f>IF(Table13511[[#This Row],[Name]]&gt;"",Table13511[[#This Row],[Name]],"")</f>
        <v/>
      </c>
      <c r="N206">
        <f>SUM(Table13511[[#This Row],[Class]:[Column3]])-Table13511[[#This Row],[Discard]]</f>
        <v>0</v>
      </c>
      <c r="O206" s="5">
        <f>RANK(Table13511[[#This Row],[Total2]],Table13511[Total2])</f>
        <v>20</v>
      </c>
    </row>
    <row r="207" spans="10:15">
      <c r="J207" s="3">
        <f>IF(COUNT(Table13511[[#This Row],[Class]:[Column4]])&gt;1,MIN(Table13511[[#This Row],[Class]:[Column2]]),0)</f>
        <v>0</v>
      </c>
      <c r="K207" s="17">
        <f>SUM(Table13511[[#This Row],[Class]:[Column3]])-Table13511[[#This Row],[Discard]]*0.9999</f>
        <v>0</v>
      </c>
      <c r="L207" s="2">
        <f>IF(Table13511[[#This Row],[Total]]&lt;&gt;"",RANK(Table13511[[#This Row],[Total]],Table13511[Total]),"")</f>
        <v>20</v>
      </c>
      <c r="M207" s="38" t="str">
        <f>IF(Table13511[[#This Row],[Name]]&gt;"",Table13511[[#This Row],[Name]],"")</f>
        <v/>
      </c>
      <c r="N207">
        <f>SUM(Table13511[[#This Row],[Class]:[Column3]])-Table13511[[#This Row],[Discard]]</f>
        <v>0</v>
      </c>
      <c r="O207" s="5">
        <f>RANK(Table13511[[#This Row],[Total2]],Table13511[Total2])</f>
        <v>20</v>
      </c>
    </row>
    <row r="208" spans="10:15">
      <c r="J208" s="3">
        <f>IF(COUNT(Table13511[[#This Row],[Class]:[Column4]])&gt;1,MIN(Table13511[[#This Row],[Class]:[Column2]]),0)</f>
        <v>0</v>
      </c>
      <c r="K208" s="17">
        <f>SUM(Table13511[[#This Row],[Class]:[Column3]])-Table13511[[#This Row],[Discard]]*0.9999</f>
        <v>0</v>
      </c>
      <c r="L208" s="2">
        <f>IF(Table13511[[#This Row],[Total]]&lt;&gt;"",RANK(Table13511[[#This Row],[Total]],Table13511[Total]),"")</f>
        <v>20</v>
      </c>
      <c r="M208" s="38" t="str">
        <f>IF(Table13511[[#This Row],[Name]]&gt;"",Table13511[[#This Row],[Name]],"")</f>
        <v/>
      </c>
      <c r="N208">
        <f>SUM(Table13511[[#This Row],[Class]:[Column3]])-Table13511[[#This Row],[Discard]]</f>
        <v>0</v>
      </c>
      <c r="O208" s="5">
        <f>RANK(Table13511[[#This Row],[Total2]],Table13511[Total2])</f>
        <v>20</v>
      </c>
    </row>
    <row r="209" spans="10:15">
      <c r="J209" s="3">
        <f>IF(COUNT(Table13511[[#This Row],[Class]:[Column4]])&gt;1,MIN(Table13511[[#This Row],[Class]:[Column2]]),0)</f>
        <v>0</v>
      </c>
      <c r="K209" s="17">
        <f>SUM(Table13511[[#This Row],[Class]:[Column3]])-Table13511[[#This Row],[Discard]]*0.9999</f>
        <v>0</v>
      </c>
      <c r="L209" s="2">
        <f>IF(Table13511[[#This Row],[Total]]&lt;&gt;"",RANK(Table13511[[#This Row],[Total]],Table13511[Total]),"")</f>
        <v>20</v>
      </c>
      <c r="M209" s="38" t="str">
        <f>IF(Table13511[[#This Row],[Name]]&gt;"",Table13511[[#This Row],[Name]],"")</f>
        <v/>
      </c>
      <c r="N209">
        <f>SUM(Table13511[[#This Row],[Class]:[Column3]])-Table13511[[#This Row],[Discard]]</f>
        <v>0</v>
      </c>
      <c r="O209" s="5">
        <f>RANK(Table13511[[#This Row],[Total2]],Table13511[Total2])</f>
        <v>20</v>
      </c>
    </row>
    <row r="210" spans="10:15">
      <c r="J210" s="3">
        <f>IF(COUNT(Table13511[[#This Row],[Class]:[Column4]])&gt;1,MIN(Table13511[[#This Row],[Class]:[Column2]]),0)</f>
        <v>0</v>
      </c>
      <c r="K210" s="17">
        <f>SUM(Table13511[[#This Row],[Class]:[Column3]])-Table13511[[#This Row],[Discard]]*0.9999</f>
        <v>0</v>
      </c>
      <c r="L210" s="2">
        <f>IF(Table13511[[#This Row],[Total]]&lt;&gt;"",RANK(Table13511[[#This Row],[Total]],Table13511[Total]),"")</f>
        <v>20</v>
      </c>
      <c r="M210" s="38" t="str">
        <f>IF(Table13511[[#This Row],[Name]]&gt;"",Table13511[[#This Row],[Name]],"")</f>
        <v/>
      </c>
      <c r="N210">
        <f>SUM(Table13511[[#This Row],[Class]:[Column3]])-Table13511[[#This Row],[Discard]]</f>
        <v>0</v>
      </c>
      <c r="O210" s="5">
        <f>RANK(Table13511[[#This Row],[Total2]],Table13511[Total2])</f>
        <v>20</v>
      </c>
    </row>
    <row r="211" spans="10:15">
      <c r="J211" s="3">
        <f>IF(COUNT(Table13511[[#This Row],[Class]:[Column4]])&gt;1,MIN(Table13511[[#This Row],[Class]:[Column2]]),0)</f>
        <v>0</v>
      </c>
      <c r="K211" s="17">
        <f>SUM(Table13511[[#This Row],[Class]:[Column3]])-Table13511[[#This Row],[Discard]]*0.9999</f>
        <v>0</v>
      </c>
      <c r="L211" s="2">
        <f>IF(Table13511[[#This Row],[Total]]&lt;&gt;"",RANK(Table13511[[#This Row],[Total]],Table13511[Total]),"")</f>
        <v>20</v>
      </c>
      <c r="M211" s="38" t="str">
        <f>IF(Table13511[[#This Row],[Name]]&gt;"",Table13511[[#This Row],[Name]],"")</f>
        <v/>
      </c>
      <c r="N211">
        <f>SUM(Table13511[[#This Row],[Class]:[Column3]])-Table13511[[#This Row],[Discard]]</f>
        <v>0</v>
      </c>
      <c r="O211" s="5">
        <f>RANK(Table13511[[#This Row],[Total2]],Table13511[Total2])</f>
        <v>20</v>
      </c>
    </row>
    <row r="212" spans="10:15">
      <c r="J212" s="3">
        <f>IF(COUNT(Table13511[[#This Row],[Class]:[Column4]])&gt;1,MIN(Table13511[[#This Row],[Class]:[Column2]]),0)</f>
        <v>0</v>
      </c>
      <c r="K212" s="17">
        <f>SUM(Table13511[[#This Row],[Class]:[Column3]])-Table13511[[#This Row],[Discard]]*0.9999</f>
        <v>0</v>
      </c>
      <c r="L212" s="2">
        <f>IF(Table13511[[#This Row],[Total]]&lt;&gt;"",RANK(Table13511[[#This Row],[Total]],Table13511[Total]),"")</f>
        <v>20</v>
      </c>
      <c r="M212" s="38" t="str">
        <f>IF(Table13511[[#This Row],[Name]]&gt;"",Table13511[[#This Row],[Name]],"")</f>
        <v/>
      </c>
      <c r="N212">
        <f>SUM(Table13511[[#This Row],[Class]:[Column3]])-Table13511[[#This Row],[Discard]]</f>
        <v>0</v>
      </c>
      <c r="O212" s="5">
        <f>RANK(Table13511[[#This Row],[Total2]],Table13511[Total2])</f>
        <v>20</v>
      </c>
    </row>
    <row r="213" spans="10:15">
      <c r="J213" s="3">
        <f>IF(COUNT(Table13511[[#This Row],[Class]:[Column4]])&gt;1,MIN(Table13511[[#This Row],[Class]:[Column2]]),0)</f>
        <v>0</v>
      </c>
      <c r="K213" s="17">
        <f>SUM(Table13511[[#This Row],[Class]:[Column3]])-Table13511[[#This Row],[Discard]]*0.9999</f>
        <v>0</v>
      </c>
      <c r="L213" s="2">
        <f>IF(Table13511[[#This Row],[Total]]&lt;&gt;"",RANK(Table13511[[#This Row],[Total]],Table13511[Total]),"")</f>
        <v>20</v>
      </c>
      <c r="M213" s="38" t="str">
        <f>IF(Table13511[[#This Row],[Name]]&gt;"",Table13511[[#This Row],[Name]],"")</f>
        <v/>
      </c>
      <c r="N213">
        <f>SUM(Table13511[[#This Row],[Class]:[Column3]])-Table13511[[#This Row],[Discard]]</f>
        <v>0</v>
      </c>
      <c r="O213" s="5">
        <f>RANK(Table13511[[#This Row],[Total2]],Table13511[Total2])</f>
        <v>20</v>
      </c>
    </row>
    <row r="214" spans="10:15">
      <c r="J214" s="3">
        <f>IF(COUNT(Table13511[[#This Row],[Class]:[Column4]])&gt;1,MIN(Table13511[[#This Row],[Class]:[Column2]]),0)</f>
        <v>0</v>
      </c>
      <c r="K214" s="17">
        <f>SUM(Table13511[[#This Row],[Class]:[Column3]])-Table13511[[#This Row],[Discard]]*0.9999</f>
        <v>0</v>
      </c>
      <c r="L214" s="2">
        <f>IF(Table13511[[#This Row],[Total]]&lt;&gt;"",RANK(Table13511[[#This Row],[Total]],Table13511[Total]),"")</f>
        <v>20</v>
      </c>
      <c r="M214" s="38" t="str">
        <f>IF(Table13511[[#This Row],[Name]]&gt;"",Table13511[[#This Row],[Name]],"")</f>
        <v/>
      </c>
      <c r="N214">
        <f>SUM(Table13511[[#This Row],[Class]:[Column3]])-Table13511[[#This Row],[Discard]]</f>
        <v>0</v>
      </c>
      <c r="O214" s="5">
        <f>RANK(Table13511[[#This Row],[Total2]],Table13511[Total2])</f>
        <v>20</v>
      </c>
    </row>
    <row r="215" spans="10:15">
      <c r="J215" s="3">
        <f>IF(COUNT(Table13511[[#This Row],[Class]:[Column4]])&gt;1,MIN(Table13511[[#This Row],[Class]:[Column2]]),0)</f>
        <v>0</v>
      </c>
      <c r="K215" s="17">
        <f>SUM(Table13511[[#This Row],[Class]:[Column3]])-Table13511[[#This Row],[Discard]]*0.9999</f>
        <v>0</v>
      </c>
      <c r="L215" s="2">
        <f>IF(Table13511[[#This Row],[Total]]&lt;&gt;"",RANK(Table13511[[#This Row],[Total]],Table13511[Total]),"")</f>
        <v>20</v>
      </c>
      <c r="M215" s="38" t="str">
        <f>IF(Table13511[[#This Row],[Name]]&gt;"",Table13511[[#This Row],[Name]],"")</f>
        <v/>
      </c>
      <c r="N215">
        <f>SUM(Table13511[[#This Row],[Class]:[Column3]])-Table13511[[#This Row],[Discard]]</f>
        <v>0</v>
      </c>
      <c r="O215" s="5">
        <f>RANK(Table13511[[#This Row],[Total2]],Table13511[Total2])</f>
        <v>20</v>
      </c>
    </row>
    <row r="216" spans="10:15">
      <c r="J216" s="3">
        <f>IF(COUNT(Table13511[[#This Row],[Class]:[Column4]])&gt;1,MIN(Table13511[[#This Row],[Class]:[Column2]]),0)</f>
        <v>0</v>
      </c>
      <c r="K216" s="17">
        <f>SUM(Table13511[[#This Row],[Class]:[Column3]])-Table13511[[#This Row],[Discard]]*0.9999</f>
        <v>0</v>
      </c>
      <c r="L216" s="2">
        <f>IF(Table13511[[#This Row],[Total]]&lt;&gt;"",RANK(Table13511[[#This Row],[Total]],Table13511[Total]),"")</f>
        <v>20</v>
      </c>
      <c r="M216" s="38" t="str">
        <f>IF(Table13511[[#This Row],[Name]]&gt;"",Table13511[[#This Row],[Name]],"")</f>
        <v/>
      </c>
      <c r="N216">
        <f>SUM(Table13511[[#This Row],[Class]:[Column3]])-Table13511[[#This Row],[Discard]]</f>
        <v>0</v>
      </c>
      <c r="O216" s="5">
        <f>RANK(Table13511[[#This Row],[Total2]],Table13511[Total2])</f>
        <v>20</v>
      </c>
    </row>
    <row r="217" spans="10:15">
      <c r="J217" s="3">
        <f>IF(COUNT(Table13511[[#This Row],[Class]:[Column4]])&gt;1,MIN(Table13511[[#This Row],[Class]:[Column2]]),0)</f>
        <v>0</v>
      </c>
      <c r="K217" s="17">
        <f>SUM(Table13511[[#This Row],[Class]:[Column3]])-Table13511[[#This Row],[Discard]]*0.9999</f>
        <v>0</v>
      </c>
      <c r="L217" s="2">
        <f>IF(Table13511[[#This Row],[Total]]&lt;&gt;"",RANK(Table13511[[#This Row],[Total]],Table13511[Total]),"")</f>
        <v>20</v>
      </c>
      <c r="M217" s="38" t="str">
        <f>IF(Table13511[[#This Row],[Name]]&gt;"",Table13511[[#This Row],[Name]],"")</f>
        <v/>
      </c>
      <c r="N217">
        <f>SUM(Table13511[[#This Row],[Class]:[Column3]])-Table13511[[#This Row],[Discard]]</f>
        <v>0</v>
      </c>
      <c r="O217" s="5">
        <f>RANK(Table13511[[#This Row],[Total2]],Table13511[Total2])</f>
        <v>20</v>
      </c>
    </row>
    <row r="218" spans="10:15">
      <c r="J218" s="3">
        <f>IF(COUNT(Table13511[[#This Row],[Class]:[Column4]])&gt;1,MIN(Table13511[[#This Row],[Class]:[Column2]]),0)</f>
        <v>0</v>
      </c>
      <c r="K218" s="17">
        <f>SUM(Table13511[[#This Row],[Class]:[Column3]])-Table13511[[#This Row],[Discard]]*0.9999</f>
        <v>0</v>
      </c>
      <c r="L218" s="2">
        <f>IF(Table13511[[#This Row],[Total]]&lt;&gt;"",RANK(Table13511[[#This Row],[Total]],Table13511[Total]),"")</f>
        <v>20</v>
      </c>
      <c r="M218" s="38" t="str">
        <f>IF(Table13511[[#This Row],[Name]]&gt;"",Table13511[[#This Row],[Name]],"")</f>
        <v/>
      </c>
      <c r="N218">
        <f>SUM(Table13511[[#This Row],[Class]:[Column3]])-Table13511[[#This Row],[Discard]]</f>
        <v>0</v>
      </c>
      <c r="O218" s="5">
        <f>RANK(Table13511[[#This Row],[Total2]],Table13511[Total2])</f>
        <v>20</v>
      </c>
    </row>
    <row r="219" spans="10:15">
      <c r="J219" s="3">
        <f>IF(COUNT(Table13511[[#This Row],[Class]:[Column4]])&gt;1,MIN(Table13511[[#This Row],[Class]:[Column2]]),0)</f>
        <v>0</v>
      </c>
      <c r="K219" s="17">
        <f>SUM(Table13511[[#This Row],[Class]:[Column3]])-Table13511[[#This Row],[Discard]]*0.9999</f>
        <v>0</v>
      </c>
      <c r="L219" s="2">
        <f>IF(Table13511[[#This Row],[Total]]&lt;&gt;"",RANK(Table13511[[#This Row],[Total]],Table13511[Total]),"")</f>
        <v>20</v>
      </c>
      <c r="M219" s="38" t="str">
        <f>IF(Table13511[[#This Row],[Name]]&gt;"",Table13511[[#This Row],[Name]],"")</f>
        <v/>
      </c>
      <c r="N219">
        <f>SUM(Table13511[[#This Row],[Class]:[Column3]])-Table13511[[#This Row],[Discard]]</f>
        <v>0</v>
      </c>
      <c r="O219" s="5">
        <f>RANK(Table13511[[#This Row],[Total2]],Table13511[Total2])</f>
        <v>20</v>
      </c>
    </row>
    <row r="220" spans="10:15">
      <c r="J220" s="3">
        <f>IF(COUNT(Table13511[[#This Row],[Class]:[Column4]])&gt;1,MIN(Table13511[[#This Row],[Class]:[Column2]]),0)</f>
        <v>0</v>
      </c>
      <c r="K220" s="17">
        <f>SUM(Table13511[[#This Row],[Class]:[Column3]])-Table13511[[#This Row],[Discard]]*0.9999</f>
        <v>0</v>
      </c>
      <c r="L220" s="2">
        <f>IF(Table13511[[#This Row],[Total]]&lt;&gt;"",RANK(Table13511[[#This Row],[Total]],Table13511[Total]),"")</f>
        <v>20</v>
      </c>
      <c r="M220" s="38" t="str">
        <f>IF(Table13511[[#This Row],[Name]]&gt;"",Table13511[[#This Row],[Name]],"")</f>
        <v/>
      </c>
      <c r="N220">
        <f>SUM(Table13511[[#This Row],[Class]:[Column3]])-Table13511[[#This Row],[Discard]]</f>
        <v>0</v>
      </c>
      <c r="O220" s="5">
        <f>RANK(Table13511[[#This Row],[Total2]],Table13511[Total2])</f>
        <v>20</v>
      </c>
    </row>
    <row r="221" spans="10:15">
      <c r="J221" s="3">
        <f>IF(COUNT(Table13511[[#This Row],[Class]:[Column4]])&gt;1,MIN(Table13511[[#This Row],[Class]:[Column2]]),0)</f>
        <v>0</v>
      </c>
      <c r="K221" s="17">
        <f>SUM(Table13511[[#This Row],[Class]:[Column3]])-Table13511[[#This Row],[Discard]]*0.9999</f>
        <v>0</v>
      </c>
      <c r="L221" s="2">
        <f>IF(Table13511[[#This Row],[Total]]&lt;&gt;"",RANK(Table13511[[#This Row],[Total]],Table13511[Total]),"")</f>
        <v>20</v>
      </c>
      <c r="M221" s="38" t="str">
        <f>IF(Table13511[[#This Row],[Name]]&gt;"",Table13511[[#This Row],[Name]],"")</f>
        <v/>
      </c>
      <c r="N221">
        <f>SUM(Table13511[[#This Row],[Class]:[Column3]])-Table13511[[#This Row],[Discard]]</f>
        <v>0</v>
      </c>
      <c r="O221" s="5">
        <f>RANK(Table13511[[#This Row],[Total2]],Table13511[Total2])</f>
        <v>20</v>
      </c>
    </row>
    <row r="222" spans="10:15">
      <c r="J222" s="3">
        <f>IF(COUNT(Table13511[[#This Row],[Class]:[Column4]])&gt;1,MIN(Table13511[[#This Row],[Class]:[Column2]]),0)</f>
        <v>0</v>
      </c>
      <c r="K222" s="17">
        <f>SUM(Table13511[[#This Row],[Class]:[Column3]])-Table13511[[#This Row],[Discard]]*0.9999</f>
        <v>0</v>
      </c>
      <c r="L222" s="2">
        <f>IF(Table13511[[#This Row],[Total]]&lt;&gt;"",RANK(Table13511[[#This Row],[Total]],Table13511[Total]),"")</f>
        <v>20</v>
      </c>
      <c r="M222" s="38" t="str">
        <f>IF(Table13511[[#This Row],[Name]]&gt;"",Table13511[[#This Row],[Name]],"")</f>
        <v/>
      </c>
      <c r="N222">
        <f>SUM(Table13511[[#This Row],[Class]:[Column3]])-Table13511[[#This Row],[Discard]]</f>
        <v>0</v>
      </c>
      <c r="O222" s="5">
        <f>RANK(Table13511[[#This Row],[Total2]],Table13511[Total2])</f>
        <v>20</v>
      </c>
    </row>
    <row r="223" spans="10:15">
      <c r="J223" s="3">
        <f>IF(COUNT(Table13511[[#This Row],[Class]:[Column4]])&gt;1,MIN(Table13511[[#This Row],[Class]:[Column2]]),0)</f>
        <v>0</v>
      </c>
      <c r="K223" s="17">
        <f>SUM(Table13511[[#This Row],[Class]:[Column3]])-Table13511[[#This Row],[Discard]]*0.9999</f>
        <v>0</v>
      </c>
      <c r="L223" s="2">
        <f>IF(Table13511[[#This Row],[Total]]&lt;&gt;"",RANK(Table13511[[#This Row],[Total]],Table13511[Total]),"")</f>
        <v>20</v>
      </c>
      <c r="M223" s="38" t="str">
        <f>IF(Table13511[[#This Row],[Name]]&gt;"",Table13511[[#This Row],[Name]],"")</f>
        <v/>
      </c>
      <c r="N223">
        <f>SUM(Table13511[[#This Row],[Class]:[Column3]])-Table13511[[#This Row],[Discard]]</f>
        <v>0</v>
      </c>
      <c r="O223" s="5">
        <f>RANK(Table13511[[#This Row],[Total2]],Table13511[Total2])</f>
        <v>20</v>
      </c>
    </row>
    <row r="224" spans="10:15">
      <c r="J224" s="3">
        <f>IF(COUNT(Table13511[[#This Row],[Class]:[Column4]])&gt;1,MIN(Table13511[[#This Row],[Class]:[Column2]]),0)</f>
        <v>0</v>
      </c>
      <c r="K224" s="17">
        <f>SUM(Table13511[[#This Row],[Class]:[Column3]])-Table13511[[#This Row],[Discard]]*0.9999</f>
        <v>0</v>
      </c>
      <c r="L224" s="2">
        <f>IF(Table13511[[#This Row],[Total]]&lt;&gt;"",RANK(Table13511[[#This Row],[Total]],Table13511[Total]),"")</f>
        <v>20</v>
      </c>
      <c r="M224" s="38" t="str">
        <f>IF(Table13511[[#This Row],[Name]]&gt;"",Table13511[[#This Row],[Name]],"")</f>
        <v/>
      </c>
      <c r="N224">
        <f>SUM(Table13511[[#This Row],[Class]:[Column3]])-Table13511[[#This Row],[Discard]]</f>
        <v>0</v>
      </c>
      <c r="O224" s="5">
        <f>RANK(Table13511[[#This Row],[Total2]],Table13511[Total2])</f>
        <v>20</v>
      </c>
    </row>
    <row r="225" spans="10:15">
      <c r="J225" s="3">
        <f>IF(COUNT(Table13511[[#This Row],[Class]:[Column4]])&gt;1,MIN(Table13511[[#This Row],[Class]:[Column2]]),0)</f>
        <v>0</v>
      </c>
      <c r="K225" s="17">
        <f>SUM(Table13511[[#This Row],[Class]:[Column3]])-Table13511[[#This Row],[Discard]]*0.9999</f>
        <v>0</v>
      </c>
      <c r="L225" s="2">
        <f>IF(Table13511[[#This Row],[Total]]&lt;&gt;"",RANK(Table13511[[#This Row],[Total]],Table13511[Total]),"")</f>
        <v>20</v>
      </c>
      <c r="M225" s="38" t="str">
        <f>IF(Table13511[[#This Row],[Name]]&gt;"",Table13511[[#This Row],[Name]],"")</f>
        <v/>
      </c>
      <c r="N225">
        <f>SUM(Table13511[[#This Row],[Class]:[Column3]])-Table13511[[#This Row],[Discard]]</f>
        <v>0</v>
      </c>
      <c r="O225" s="5">
        <f>RANK(Table13511[[#This Row],[Total2]],Table13511[Total2])</f>
        <v>20</v>
      </c>
    </row>
    <row r="226" spans="10:15">
      <c r="J226" s="3">
        <f>IF(COUNT(Table13511[[#This Row],[Class]:[Column4]])&gt;1,MIN(Table13511[[#This Row],[Class]:[Column2]]),0)</f>
        <v>0</v>
      </c>
      <c r="K226" s="17">
        <f>SUM(Table13511[[#This Row],[Class]:[Column3]])-Table13511[[#This Row],[Discard]]*0.9999</f>
        <v>0</v>
      </c>
      <c r="L226" s="2">
        <f>IF(Table13511[[#This Row],[Total]]&lt;&gt;"",RANK(Table13511[[#This Row],[Total]],Table13511[Total]),"")</f>
        <v>20</v>
      </c>
      <c r="M226" s="38" t="str">
        <f>IF(Table13511[[#This Row],[Name]]&gt;"",Table13511[[#This Row],[Name]],"")</f>
        <v/>
      </c>
      <c r="N226">
        <f>SUM(Table13511[[#This Row],[Class]:[Column3]])-Table13511[[#This Row],[Discard]]</f>
        <v>0</v>
      </c>
      <c r="O226" s="5">
        <f>RANK(Table13511[[#This Row],[Total2]],Table13511[Total2])</f>
        <v>20</v>
      </c>
    </row>
    <row r="227" spans="10:15">
      <c r="J227" s="3">
        <f>IF(COUNT(Table13511[[#This Row],[Class]:[Column4]])&gt;1,MIN(Table13511[[#This Row],[Class]:[Column2]]),0)</f>
        <v>0</v>
      </c>
      <c r="K227" s="17">
        <f>SUM(Table13511[[#This Row],[Class]:[Column3]])-Table13511[[#This Row],[Discard]]*0.9999</f>
        <v>0</v>
      </c>
      <c r="L227" s="2">
        <f>IF(Table13511[[#This Row],[Total]]&lt;&gt;"",RANK(Table13511[[#This Row],[Total]],Table13511[Total]),"")</f>
        <v>20</v>
      </c>
      <c r="M227" s="38" t="str">
        <f>IF(Table13511[[#This Row],[Name]]&gt;"",Table13511[[#This Row],[Name]],"")</f>
        <v/>
      </c>
      <c r="N227">
        <f>SUM(Table13511[[#This Row],[Class]:[Column3]])-Table13511[[#This Row],[Discard]]</f>
        <v>0</v>
      </c>
      <c r="O227" s="5">
        <f>RANK(Table13511[[#This Row],[Total2]],Table13511[Total2])</f>
        <v>20</v>
      </c>
    </row>
    <row r="228" spans="10:15">
      <c r="J228" s="3">
        <f>IF(COUNT(Table13511[[#This Row],[Class]:[Column4]])&gt;1,MIN(Table13511[[#This Row],[Class]:[Column2]]),0)</f>
        <v>0</v>
      </c>
      <c r="K228" s="17">
        <f>SUM(Table13511[[#This Row],[Class]:[Column3]])-Table13511[[#This Row],[Discard]]*0.9999</f>
        <v>0</v>
      </c>
      <c r="L228" s="2">
        <f>IF(Table13511[[#This Row],[Total]]&lt;&gt;"",RANK(Table13511[[#This Row],[Total]],Table13511[Total]),"")</f>
        <v>20</v>
      </c>
      <c r="M228" s="38" t="str">
        <f>IF(Table13511[[#This Row],[Name]]&gt;"",Table13511[[#This Row],[Name]],"")</f>
        <v/>
      </c>
      <c r="N228">
        <f>SUM(Table13511[[#This Row],[Class]:[Column3]])-Table13511[[#This Row],[Discard]]</f>
        <v>0</v>
      </c>
      <c r="O228" s="5">
        <f>RANK(Table13511[[#This Row],[Total2]],Table13511[Total2])</f>
        <v>20</v>
      </c>
    </row>
    <row r="229" spans="10:15">
      <c r="J229" s="3">
        <f>IF(COUNT(Table13511[[#This Row],[Class]:[Column4]])&gt;1,MIN(Table13511[[#This Row],[Class]:[Column2]]),0)</f>
        <v>0</v>
      </c>
      <c r="K229" s="17">
        <f>SUM(Table13511[[#This Row],[Class]:[Column3]])-Table13511[[#This Row],[Discard]]*0.9999</f>
        <v>0</v>
      </c>
      <c r="L229" s="2">
        <f>IF(Table13511[[#This Row],[Total]]&lt;&gt;"",RANK(Table13511[[#This Row],[Total]],Table13511[Total]),"")</f>
        <v>20</v>
      </c>
      <c r="M229" s="38" t="str">
        <f>IF(Table13511[[#This Row],[Name]]&gt;"",Table13511[[#This Row],[Name]],"")</f>
        <v/>
      </c>
      <c r="N229">
        <f>SUM(Table13511[[#This Row],[Class]:[Column3]])-Table13511[[#This Row],[Discard]]</f>
        <v>0</v>
      </c>
      <c r="O229" s="5">
        <f>RANK(Table13511[[#This Row],[Total2]],Table13511[Total2])</f>
        <v>20</v>
      </c>
    </row>
    <row r="230" spans="1:15">
      <c r="A230" s="11"/>
      <c r="B230" s="10"/>
      <c r="C230" s="10"/>
      <c r="D230" s="10"/>
      <c r="E230" s="10"/>
      <c r="F230" s="10"/>
      <c r="G230" s="10"/>
      <c r="H230" s="10"/>
      <c r="I230" s="10"/>
      <c r="J230" s="3">
        <f>IF(COUNT(Table13511[[#This Row],[Class]:[Column4]])&gt;1,MIN(Table13511[[#This Row],[Class]:[Column2]]),0)</f>
        <v>0</v>
      </c>
      <c r="K230" s="17">
        <f>SUM(Table13511[[#This Row],[Class]:[Column3]])-Table13511[[#This Row],[Discard]]*0.9999</f>
        <v>0</v>
      </c>
      <c r="L230" s="10">
        <f>IF(Table13511[[#This Row],[Total]]&lt;&gt;"",RANK(Table13511[[#This Row],[Total]],Table13511[Total]),"")</f>
        <v>20</v>
      </c>
      <c r="M230" s="38" t="str">
        <f>IF(Table13511[[#This Row],[Name]]&gt;"",Table13511[[#This Row],[Name]],"")</f>
        <v/>
      </c>
      <c r="N230">
        <f>SUM(Table13511[[#This Row],[Class]:[Column3]])-Table13511[[#This Row],[Discard]]</f>
        <v>0</v>
      </c>
      <c r="O230" s="5">
        <f>RANK(Table13511[[#This Row],[Total2]],Table13511[Total2])</f>
        <v>20</v>
      </c>
    </row>
  </sheetData>
  <mergeCells count="1">
    <mergeCell ref="E1:G1"/>
  </mergeCells>
  <pageMargins left="0.75" right="0.75" top="1" bottom="1" header="0.5" footer="0.5"/>
  <pageSetup paperSize="9" scale="62" orientation="portrait"/>
  <headerFooter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0"/>
  <sheetViews>
    <sheetView workbookViewId="0">
      <selection activeCell="A1" sqref="A1"/>
    </sheetView>
  </sheetViews>
  <sheetFormatPr defaultColWidth="9" defaultRowHeight="15.6"/>
  <cols>
    <col min="1" max="1" width="25.5" customWidth="1"/>
    <col min="2" max="2" width="12.1666666666667" style="2" customWidth="1"/>
    <col min="3" max="7" width="8.5" style="2" customWidth="1"/>
    <col min="8" max="9" width="8.5" style="2" hidden="1" customWidth="1"/>
    <col min="10" max="10" width="8.5" style="3" customWidth="1"/>
    <col min="11" max="11" width="10.8333333333333" style="4"/>
    <col min="12" max="12" width="10.8333333333333" style="2"/>
    <col min="13" max="13" width="17.3333333333333" style="5" customWidth="1"/>
    <col min="14" max="15" width="9" hidden="1" customWidth="1"/>
  </cols>
  <sheetData>
    <row r="1" s="1" customFormat="1" ht="28.8" spans="1:13">
      <c r="A1" s="1" t="s">
        <v>72</v>
      </c>
      <c r="B1" s="6"/>
      <c r="C1" s="6"/>
      <c r="D1" s="6"/>
      <c r="E1" s="6"/>
      <c r="F1" s="6"/>
      <c r="G1" s="6"/>
      <c r="H1" s="6"/>
      <c r="I1" s="6"/>
      <c r="J1" s="13"/>
      <c r="K1" s="14"/>
      <c r="L1" s="6"/>
      <c r="M1" s="15"/>
    </row>
    <row r="3" s="2" customFormat="1" spans="1:15">
      <c r="A3" s="2" t="s">
        <v>1</v>
      </c>
      <c r="B3" s="2" t="s">
        <v>73</v>
      </c>
      <c r="C3" s="2" t="s">
        <v>376</v>
      </c>
      <c r="D3" s="2" t="s">
        <v>377</v>
      </c>
      <c r="E3" s="2" t="s">
        <v>75</v>
      </c>
      <c r="F3" s="2" t="s">
        <v>295</v>
      </c>
      <c r="G3" s="2" t="s">
        <v>77</v>
      </c>
      <c r="H3" s="2" t="s">
        <v>78</v>
      </c>
      <c r="I3" s="2" t="s">
        <v>14</v>
      </c>
      <c r="J3" s="3" t="s">
        <v>79</v>
      </c>
      <c r="K3" s="4" t="s">
        <v>374</v>
      </c>
      <c r="L3" s="2" t="s">
        <v>11</v>
      </c>
      <c r="M3" s="16" t="s">
        <v>10</v>
      </c>
      <c r="N3" s="2" t="s">
        <v>80</v>
      </c>
      <c r="O3" s="2" t="s">
        <v>81</v>
      </c>
    </row>
    <row r="4" spans="1:15">
      <c r="A4" s="7" t="s">
        <v>378</v>
      </c>
      <c r="B4" s="2" t="s">
        <v>377</v>
      </c>
      <c r="C4" s="2">
        <v>500</v>
      </c>
      <c r="D4" s="2">
        <v>480</v>
      </c>
      <c r="J4" s="3">
        <f>IF(COUNT(Table13[[#This Row],[Sou]:[Bal]])&gt;1,MIN(Table13[[#This Row],[Sou]:[Column2]]),0)</f>
        <v>480</v>
      </c>
      <c r="K4" s="17">
        <f>IF(SUM(Table13[[#This Row],[Sou]:[Bal]])-Table13[[#This Row],[Discard]]+Table13[[#This Row],[Discard]]/100000&gt;0,SUM(Table13[[#This Row],[Sou]:[Bal]])-Table13[[#This Row],[Discard]]*0.9999,"")</f>
        <v>500.048</v>
      </c>
      <c r="L4" s="2">
        <f>IF(Table13[[#This Row],[Points]]&lt;&gt;"",RANK(Table13[[#This Row],[Points]],Table13[Points]),"")</f>
        <v>1</v>
      </c>
      <c r="M4" s="5" t="str">
        <f>IF(Table13[[#This Row],[Name]]&lt;&gt;"",Table13[[#This Row],[Name]],"")</f>
        <v>Kelly, James</v>
      </c>
      <c r="N4">
        <f>SUM(Table13[[#This Row],[Sou]:[Column3]])-Table13[[#This Row],[Discard]]</f>
        <v>500</v>
      </c>
      <c r="O4" s="5">
        <f>RANK(Table13[[#This Row],[Total2]],Table13[Total2])</f>
        <v>1</v>
      </c>
    </row>
    <row r="5" spans="1:15">
      <c r="A5" t="s">
        <v>379</v>
      </c>
      <c r="B5" s="2" t="s">
        <v>380</v>
      </c>
      <c r="C5" s="2">
        <v>480</v>
      </c>
      <c r="D5" s="2">
        <v>460</v>
      </c>
      <c r="J5" s="3">
        <f>IF(COUNT(Table13[[#This Row],[Sou]:[Bal]])&gt;1,MIN(Table13[[#This Row],[Sou]:[Column2]]),0)</f>
        <v>460</v>
      </c>
      <c r="K5" s="17">
        <f>IF(SUM(Table13[[#This Row],[Sou]:[Bal]])-Table13[[#This Row],[Discard]]+Table13[[#This Row],[Discard]]/100000&gt;0,SUM(Table13[[#This Row],[Sou]:[Bal]])-Table13[[#This Row],[Discard]]*0.9999,"")</f>
        <v>480.046</v>
      </c>
      <c r="L5" s="2">
        <f>IF(Table13[[#This Row],[Points]]&lt;&gt;"",RANK(Table13[[#This Row],[Points]],Table13[Points]),"")</f>
        <v>2</v>
      </c>
      <c r="M5" s="5" t="str">
        <f>IF(Table13[[#This Row],[Name]]&lt;&gt;"",Table13[[#This Row],[Name]],"")</f>
        <v>Ahl, Alexander</v>
      </c>
      <c r="N5">
        <f>SUM(Table13[[#This Row],[Sou]:[Column3]])-Table13[[#This Row],[Discard]]</f>
        <v>480</v>
      </c>
      <c r="O5" s="5">
        <f>RANK(Table13[[#This Row],[Total2]],Table13[Total2])</f>
        <v>2</v>
      </c>
    </row>
    <row r="6" spans="1:15">
      <c r="A6" s="7" t="s">
        <v>381</v>
      </c>
      <c r="B6" s="2" t="s">
        <v>382</v>
      </c>
      <c r="C6" s="2">
        <v>460</v>
      </c>
      <c r="D6" s="2">
        <v>480</v>
      </c>
      <c r="J6" s="3">
        <f>IF(COUNT(Table13[[#This Row],[Sou]:[Bal]])&gt;1,MIN(Table13[[#This Row],[Sou]:[Column2]]),0)</f>
        <v>460</v>
      </c>
      <c r="K6" s="17">
        <f>IF(SUM(Table13[[#This Row],[Sou]:[Bal]])-Table13[[#This Row],[Discard]]+Table13[[#This Row],[Discard]]/100000&gt;0,SUM(Table13[[#This Row],[Sou]:[Bal]])-Table13[[#This Row],[Discard]]*0.9999,"")</f>
        <v>480.046</v>
      </c>
      <c r="L6" s="2">
        <f>IF(Table13[[#This Row],[Points]]&lt;&gt;"",RANK(Table13[[#This Row],[Points]],Table13[Points]),"")</f>
        <v>2</v>
      </c>
      <c r="M6" s="5" t="str">
        <f>IF(Table13[[#This Row],[Name]]&lt;&gt;"",Table13[[#This Row],[Name]],"")</f>
        <v>Barry, James</v>
      </c>
      <c r="N6">
        <f>SUM(Table13[[#This Row],[Sou]:[Column3]])-Table13[[#This Row],[Discard]]</f>
        <v>480</v>
      </c>
      <c r="O6" s="5">
        <f>RANK(Table13[[#This Row],[Total2]],Table13[Total2])</f>
        <v>2</v>
      </c>
    </row>
    <row r="7" spans="1:15">
      <c r="A7" s="7" t="s">
        <v>383</v>
      </c>
      <c r="B7" s="2" t="s">
        <v>384</v>
      </c>
      <c r="C7" s="8">
        <v>440</v>
      </c>
      <c r="D7" s="2">
        <v>440</v>
      </c>
      <c r="J7" s="3">
        <f>IF(COUNT(Table13[[#This Row],[Sou]:[Bal]])&gt;1,MIN(Table13[[#This Row],[Sou]:[Column2]]),0)</f>
        <v>440</v>
      </c>
      <c r="K7" s="17">
        <f>IF(SUM(Table13[[#This Row],[Sou]:[Bal]])-Table13[[#This Row],[Discard]]+Table13[[#This Row],[Discard]]/100000&gt;0,SUM(Table13[[#This Row],[Sou]:[Bal]])-Table13[[#This Row],[Discard]]*0.9999,"")</f>
        <v>440.044</v>
      </c>
      <c r="L7" s="2">
        <f>IF(Table13[[#This Row],[Points]]&lt;&gt;"",RANK(Table13[[#This Row],[Points]],Table13[Points]),"")</f>
        <v>4</v>
      </c>
      <c r="M7" s="5" t="str">
        <f>IF(Table13[[#This Row],[Name]]&lt;&gt;"",Table13[[#This Row],[Name]],"")</f>
        <v>O'Callaghan, Conor</v>
      </c>
      <c r="N7">
        <f>SUM(Table13[[#This Row],[Sou]:[Column3]])-Table13[[#This Row],[Discard]]</f>
        <v>440</v>
      </c>
      <c r="O7" s="5">
        <f>RANK(Table13[[#This Row],[Total2]],Table13[Total2])</f>
        <v>4</v>
      </c>
    </row>
    <row r="8" spans="1:15">
      <c r="A8" s="7" t="s">
        <v>385</v>
      </c>
      <c r="B8" s="2" t="s">
        <v>377</v>
      </c>
      <c r="C8" s="2">
        <v>440</v>
      </c>
      <c r="D8" s="2">
        <v>405</v>
      </c>
      <c r="J8" s="3">
        <f>IF(COUNT(Table13[[#This Row],[Sou]:[Bal]])&gt;1,MIN(Table13[[#This Row],[Sou]:[Column2]]),0)</f>
        <v>405</v>
      </c>
      <c r="K8" s="17">
        <f>IF(SUM(Table13[[#This Row],[Sou]:[Bal]])-Table13[[#This Row],[Discard]]+Table13[[#This Row],[Discard]]/100000&gt;0,SUM(Table13[[#This Row],[Sou]:[Bal]])-Table13[[#This Row],[Discard]]*0.9999,"")</f>
        <v>440.0405</v>
      </c>
      <c r="L8" s="2">
        <f>IF(Table13[[#This Row],[Points]]&lt;&gt;"",RANK(Table13[[#This Row],[Points]],Table13[Points]),"")</f>
        <v>5</v>
      </c>
      <c r="M8" s="5" t="str">
        <f>IF(Table13[[#This Row],[Name]]&lt;&gt;"",Table13[[#This Row],[Name]],"")</f>
        <v>O'Driscoll, Niall</v>
      </c>
      <c r="N8">
        <f>SUM(Table13[[#This Row],[Sou]:[Column3]])-Table13[[#This Row],[Discard]]</f>
        <v>440</v>
      </c>
      <c r="O8" s="5">
        <f>RANK(Table13[[#This Row],[Total2]],Table13[Total2])</f>
        <v>4</v>
      </c>
    </row>
    <row r="9" spans="1:15">
      <c r="A9" s="7" t="s">
        <v>386</v>
      </c>
      <c r="B9" s="2" t="s">
        <v>387</v>
      </c>
      <c r="C9" s="2">
        <v>420</v>
      </c>
      <c r="D9" s="2">
        <v>430</v>
      </c>
      <c r="J9" s="3">
        <f>IF(COUNT(Table13[[#This Row],[Sou]:[Bal]])&gt;1,MIN(Table13[[#This Row],[Sou]:[Column2]]),0)</f>
        <v>420</v>
      </c>
      <c r="K9" s="17">
        <f>IF(SUM(Table13[[#This Row],[Sou]:[Bal]])-Table13[[#This Row],[Discard]]+Table13[[#This Row],[Discard]]/100000&gt;0,SUM(Table13[[#This Row],[Sou]:[Bal]])-Table13[[#This Row],[Discard]]*0.9999,"")</f>
        <v>430.042</v>
      </c>
      <c r="L9" s="2">
        <f>IF(Table13[[#This Row],[Points]]&lt;&gt;"",RANK(Table13[[#This Row],[Points]],Table13[Points]),"")</f>
        <v>6</v>
      </c>
      <c r="M9" s="5" t="str">
        <f>IF(Table13[[#This Row],[Name]]&lt;&gt;"",Table13[[#This Row],[Name]],"")</f>
        <v>Buckley, Adam</v>
      </c>
      <c r="N9">
        <f>SUM(Table13[[#This Row],[Sou]:[Column3]])-Table13[[#This Row],[Discard]]</f>
        <v>430</v>
      </c>
      <c r="O9" s="5">
        <f>RANK(Table13[[#This Row],[Total2]],Table13[Total2])</f>
        <v>6</v>
      </c>
    </row>
    <row r="10" spans="1:15">
      <c r="A10" s="7" t="s">
        <v>388</v>
      </c>
      <c r="B10" s="2" t="s">
        <v>387</v>
      </c>
      <c r="C10" s="2">
        <v>430</v>
      </c>
      <c r="D10" s="2">
        <v>0</v>
      </c>
      <c r="J10" s="3">
        <f>IF(COUNT(Table13[[#This Row],[Sou]:[Bal]])&gt;1,MIN(Table13[[#This Row],[Sou]:[Column2]]),0)</f>
        <v>0</v>
      </c>
      <c r="K10" s="17">
        <f>IF(SUM(Table13[[#This Row],[Sou]:[Bal]])-Table13[[#This Row],[Discard]]+Table13[[#This Row],[Discard]]/100000&gt;0,SUM(Table13[[#This Row],[Sou]:[Bal]])-Table13[[#This Row],[Discard]]*0.9999,"")</f>
        <v>430</v>
      </c>
      <c r="L10" s="2">
        <f>IF(Table13[[#This Row],[Points]]&lt;&gt;"",RANK(Table13[[#This Row],[Points]],Table13[Points]),"")</f>
        <v>7</v>
      </c>
      <c r="M10" s="5" t="str">
        <f>IF(Table13[[#This Row],[Name]]&lt;&gt;"",Table13[[#This Row],[Name]],"")</f>
        <v>Boyd, Darragh</v>
      </c>
      <c r="N10">
        <f>SUM(Table13[[#This Row],[Sou]:[Column3]])-Table13[[#This Row],[Discard]]</f>
        <v>430</v>
      </c>
      <c r="O10" s="5">
        <f>RANK(Table13[[#This Row],[Total2]],Table13[Total2])</f>
        <v>6</v>
      </c>
    </row>
    <row r="11" spans="1:15">
      <c r="A11" s="7" t="s">
        <v>389</v>
      </c>
      <c r="B11" s="2" t="s">
        <v>390</v>
      </c>
      <c r="C11" s="2">
        <v>393</v>
      </c>
      <c r="D11" s="2">
        <v>420</v>
      </c>
      <c r="J11" s="3">
        <f>IF(COUNT(Table13[[#This Row],[Sou]:[Bal]])&gt;1,MIN(Table13[[#This Row],[Sou]:[Column2]]),0)</f>
        <v>393</v>
      </c>
      <c r="K11" s="17">
        <f>IF(SUM(Table13[[#This Row],[Sou]:[Bal]])-Table13[[#This Row],[Discard]]+Table13[[#This Row],[Discard]]/100000&gt;0,SUM(Table13[[#This Row],[Sou]:[Bal]])-Table13[[#This Row],[Discard]]*0.9999,"")</f>
        <v>420.0393</v>
      </c>
      <c r="L11" s="2">
        <f>IF(Table13[[#This Row],[Points]]&lt;&gt;"",RANK(Table13[[#This Row],[Points]],Table13[Points]),"")</f>
        <v>8</v>
      </c>
      <c r="M11" s="5" t="str">
        <f>IF(Table13[[#This Row],[Name]]&lt;&gt;"",Table13[[#This Row],[Name]],"")</f>
        <v>Leahy, Conor</v>
      </c>
      <c r="N11">
        <f>SUM(Table13[[#This Row],[Sou]:[Column3]])-Table13[[#This Row],[Discard]]</f>
        <v>420</v>
      </c>
      <c r="O11" s="5">
        <f>RANK(Table13[[#This Row],[Total2]],Table13[Total2])</f>
        <v>8</v>
      </c>
    </row>
    <row r="12" spans="1:15">
      <c r="A12" s="9" t="s">
        <v>391</v>
      </c>
      <c r="B12" s="10" t="s">
        <v>387</v>
      </c>
      <c r="C12" s="10">
        <v>410</v>
      </c>
      <c r="D12" s="10">
        <v>0</v>
      </c>
      <c r="E12" s="10"/>
      <c r="F12" s="10"/>
      <c r="G12" s="10"/>
      <c r="H12" s="10"/>
      <c r="I12" s="10"/>
      <c r="J12" s="3">
        <f>IF(COUNT(Table13[[#This Row],[Sou]:[Bal]])&gt;1,MIN(Table13[[#This Row],[Sou]:[Column2]]),0)</f>
        <v>0</v>
      </c>
      <c r="K12" s="17">
        <f>IF(SUM(Table13[[#This Row],[Sou]:[Bal]])-Table13[[#This Row],[Discard]]+Table13[[#This Row],[Discard]]/100000&gt;0,SUM(Table13[[#This Row],[Sou]:[Bal]])-Table13[[#This Row],[Discard]]*0.9999,"")</f>
        <v>410</v>
      </c>
      <c r="L12" s="10">
        <f>IF(Table13[[#This Row],[Points]]&lt;&gt;"",RANK(Table13[[#This Row],[Points]],Table13[Points]),"")</f>
        <v>9</v>
      </c>
      <c r="M12" s="5" t="str">
        <f>IF(Table13[[#This Row],[Name]]&lt;&gt;"",Table13[[#This Row],[Name]],"")</f>
        <v>Browne, Kevin</v>
      </c>
      <c r="N12">
        <f>SUM(Table13[[#This Row],[Sou]:[Column3]])-Table13[[#This Row],[Discard]]</f>
        <v>410</v>
      </c>
      <c r="O12" s="5">
        <f>RANK(Table13[[#This Row],[Total2]],Table13[Total2])</f>
        <v>9</v>
      </c>
    </row>
    <row r="13" spans="1:15">
      <c r="A13" t="s">
        <v>392</v>
      </c>
      <c r="B13" s="2" t="s">
        <v>380</v>
      </c>
      <c r="C13" s="2">
        <v>393</v>
      </c>
      <c r="D13" s="2">
        <v>405</v>
      </c>
      <c r="J13" s="3">
        <f>IF(COUNT(Table13[[#This Row],[Sou]:[Bal]])&gt;1,MIN(Table13[[#This Row],[Sou]:[Column2]]),0)</f>
        <v>393</v>
      </c>
      <c r="K13" s="17">
        <f>IF(SUM(Table13[[#This Row],[Sou]:[Bal]])-Table13[[#This Row],[Discard]]+Table13[[#This Row],[Discard]]/100000&gt;0,SUM(Table13[[#This Row],[Sou]:[Bal]])-Table13[[#This Row],[Discard]]*0.9999,"")</f>
        <v>405.0393</v>
      </c>
      <c r="L13" s="2">
        <f>IF(Table13[[#This Row],[Points]]&lt;&gt;"",RANK(Table13[[#This Row],[Points]],Table13[Points]),"")</f>
        <v>10</v>
      </c>
      <c r="M13" s="5" t="str">
        <f>IF(Table13[[#This Row],[Name]]&lt;&gt;"",Table13[[#This Row],[Name]],"")</f>
        <v>Lucey, Shang</v>
      </c>
      <c r="N13">
        <f>SUM(Table13[[#This Row],[Sou]:[Column3]])-Table13[[#This Row],[Discard]]</f>
        <v>405</v>
      </c>
      <c r="O13" s="5">
        <f>RANK(Table13[[#This Row],[Total2]],Table13[Total2])</f>
        <v>10</v>
      </c>
    </row>
    <row r="14" spans="1:15">
      <c r="A14" t="s">
        <v>393</v>
      </c>
      <c r="B14" s="2" t="s">
        <v>380</v>
      </c>
      <c r="C14" s="2">
        <v>400</v>
      </c>
      <c r="D14" s="2">
        <v>0</v>
      </c>
      <c r="J14" s="3">
        <f>IF(COUNT(Table13[[#This Row],[Sou]:[Bal]])&gt;1,MIN(Table13[[#This Row],[Sou]:[Column2]]),0)</f>
        <v>0</v>
      </c>
      <c r="K14" s="17">
        <f>IF(SUM(Table13[[#This Row],[Sou]:[Bal]])-Table13[[#This Row],[Discard]]+Table13[[#This Row],[Discard]]/100000&gt;0,SUM(Table13[[#This Row],[Sou]:[Bal]])-Table13[[#This Row],[Discard]]*0.9999,"")</f>
        <v>400</v>
      </c>
      <c r="L14" s="2">
        <f>IF(Table13[[#This Row],[Points]]&lt;&gt;"",RANK(Table13[[#This Row],[Points]],Table13[Points]),"")</f>
        <v>11</v>
      </c>
      <c r="M14" s="5" t="str">
        <f>IF(Table13[[#This Row],[Name]]&lt;&gt;"",Table13[[#This Row],[Name]],"")</f>
        <v>Benson, Sam</v>
      </c>
      <c r="N14">
        <f>SUM(Table13[[#This Row],[Sou]:[Column3]])-Table13[[#This Row],[Discard]]</f>
        <v>400</v>
      </c>
      <c r="O14" s="5">
        <f>RANK(Table13[[#This Row],[Total2]],Table13[Total2])</f>
        <v>11</v>
      </c>
    </row>
    <row r="15" spans="1:15">
      <c r="A15" s="7" t="s">
        <v>394</v>
      </c>
      <c r="B15" s="2" t="s">
        <v>384</v>
      </c>
      <c r="C15" s="2">
        <v>383</v>
      </c>
      <c r="D15" s="2">
        <v>395</v>
      </c>
      <c r="J15" s="3">
        <f>IF(COUNT(Table13[[#This Row],[Sou]:[Bal]])&gt;1,MIN(Table13[[#This Row],[Sou]:[Column2]]),0)</f>
        <v>383</v>
      </c>
      <c r="K15" s="17">
        <f>IF(SUM(Table13[[#This Row],[Sou]:[Bal]])-Table13[[#This Row],[Discard]]+Table13[[#This Row],[Discard]]/100000&gt;0,SUM(Table13[[#This Row],[Sou]:[Bal]])-Table13[[#This Row],[Discard]]*0.9999,"")</f>
        <v>395.0383</v>
      </c>
      <c r="L15" s="2">
        <f>IF(Table13[[#This Row],[Points]]&lt;&gt;"",RANK(Table13[[#This Row],[Points]],Table13[Points]),"")</f>
        <v>12</v>
      </c>
      <c r="M15" s="5" t="str">
        <f>IF(Table13[[#This Row],[Name]]&lt;&gt;"",Table13[[#This Row],[Name]],"")</f>
        <v>Herberich, Oisin</v>
      </c>
      <c r="N15">
        <f>SUM(Table13[[#This Row],[Sou]:[Column3]])-Table13[[#This Row],[Discard]]</f>
        <v>395</v>
      </c>
      <c r="O15" s="5">
        <f>RANK(Table13[[#This Row],[Total2]],Table13[Total2])</f>
        <v>12</v>
      </c>
    </row>
    <row r="16" spans="1:15">
      <c r="A16" t="s">
        <v>395</v>
      </c>
      <c r="B16" s="2" t="s">
        <v>390</v>
      </c>
      <c r="C16" s="2">
        <v>383</v>
      </c>
      <c r="D16" s="2">
        <v>0</v>
      </c>
      <c r="J16" s="3">
        <f>IF(COUNT(Table13[[#This Row],[Sou]:[Bal]])&gt;1,MIN(Table13[[#This Row],[Sou]:[Column2]]),0)</f>
        <v>0</v>
      </c>
      <c r="K16" s="17">
        <f>IF(SUM(Table13[[#This Row],[Sou]:[Bal]])-Table13[[#This Row],[Discard]]+Table13[[#This Row],[Discard]]/100000&gt;0,SUM(Table13[[#This Row],[Sou]:[Bal]])-Table13[[#This Row],[Discard]]*0.9999,"")</f>
        <v>383</v>
      </c>
      <c r="L16" s="2">
        <f>IF(Table13[[#This Row],[Points]]&lt;&gt;"",RANK(Table13[[#This Row],[Points]],Table13[Points]),"")</f>
        <v>13</v>
      </c>
      <c r="M16" s="5" t="str">
        <f>IF(Table13[[#This Row],[Name]]&lt;&gt;"",Table13[[#This Row],[Name]],"")</f>
        <v>Murphy, Sam</v>
      </c>
      <c r="N16">
        <f>SUM(Table13[[#This Row],[Sou]:[Column3]])-Table13[[#This Row],[Discard]]</f>
        <v>383</v>
      </c>
      <c r="O16" s="5">
        <f>RANK(Table13[[#This Row],[Total2]],Table13[Total2])</f>
        <v>13</v>
      </c>
    </row>
    <row r="17" spans="1:15">
      <c r="A17" s="7" t="s">
        <v>396</v>
      </c>
      <c r="B17" s="2" t="s">
        <v>384</v>
      </c>
      <c r="J17" s="3">
        <f>IF(COUNT(Table13[[#This Row],[Sou]:[Bal]])&gt;1,MIN(Table13[[#This Row],[Sou]:[Column2]]),0)</f>
        <v>0</v>
      </c>
      <c r="K17" s="17" t="str">
        <f>IF(SUM(Table13[[#This Row],[Sou]:[Bal]])-Table13[[#This Row],[Discard]]+Table13[[#This Row],[Discard]]/100000&gt;0,SUM(Table13[[#This Row],[Sou]:[Bal]])-Table13[[#This Row],[Discard]]*0.9999,"")</f>
        <v/>
      </c>
      <c r="L17" s="2" t="str">
        <f>IF(Table13[[#This Row],[Points]]&lt;&gt;"",RANK(Table13[[#This Row],[Points]],Table13[Points]),"")</f>
        <v/>
      </c>
      <c r="M17" s="5" t="str">
        <f>IF(Table13[[#This Row],[Name]]&lt;&gt;"",Table13[[#This Row],[Name]],"")</f>
        <v>Jefferys, William</v>
      </c>
      <c r="N17">
        <f>SUM(Table13[[#This Row],[Sou]:[Column3]])-Table13[[#This Row],[Discard]]</f>
        <v>0</v>
      </c>
      <c r="O17" s="5">
        <f>RANK(Table13[[#This Row],[Total2]],Table13[Total2])</f>
        <v>14</v>
      </c>
    </row>
    <row r="18" spans="1:15">
      <c r="A18" s="7" t="s">
        <v>397</v>
      </c>
      <c r="B18" s="2" t="s">
        <v>390</v>
      </c>
      <c r="J18" s="3">
        <f>IF(COUNT(Table13[[#This Row],[Sou]:[Bal]])&gt;1,MIN(Table13[[#This Row],[Sou]:[Column2]]),0)</f>
        <v>0</v>
      </c>
      <c r="K18" s="17" t="str">
        <f>IF(SUM(Table13[[#This Row],[Sou]:[Bal]])-Table13[[#This Row],[Discard]]+Table13[[#This Row],[Discard]]/100000&gt;0,SUM(Table13[[#This Row],[Sou]:[Bal]])-Table13[[#This Row],[Discard]]*0.9999,"")</f>
        <v/>
      </c>
      <c r="L18" s="2" t="str">
        <f>IF(Table13[[#This Row],[Points]]&lt;&gt;"",RANK(Table13[[#This Row],[Points]],Table13[Points]),"")</f>
        <v/>
      </c>
      <c r="M18" s="5" t="str">
        <f>IF(Table13[[#This Row],[Name]]&lt;&gt;"",Table13[[#This Row],[Name]],"")</f>
        <v>Harrington, Auryn</v>
      </c>
      <c r="N18">
        <f>SUM(Table13[[#This Row],[Sou]:[Column3]])-Table13[[#This Row],[Discard]]</f>
        <v>0</v>
      </c>
      <c r="O18" s="5">
        <f>RANK(Table13[[#This Row],[Total2]],Table13[Total2])</f>
        <v>14</v>
      </c>
    </row>
    <row r="19" spans="1:15">
      <c r="A19" s="7"/>
      <c r="J19" s="3">
        <f>IF(COUNT(Table13[[#This Row],[Sou]:[Bal]])&gt;1,MIN(Table13[[#This Row],[Sou]:[Column2]]),0)</f>
        <v>0</v>
      </c>
      <c r="K19" s="17" t="str">
        <f>IF(SUM(Table13[[#This Row],[Sou]:[Bal]])-Table13[[#This Row],[Discard]]+Table13[[#This Row],[Discard]]/100000&gt;0,SUM(Table13[[#This Row],[Sou]:[Bal]])-Table13[[#This Row],[Discard]]*0.9999,"")</f>
        <v/>
      </c>
      <c r="L19" s="2" t="str">
        <f>IF(Table13[[#This Row],[Points]]&lt;&gt;"",RANK(Table13[[#This Row],[Points]],Table13[Points]),"")</f>
        <v/>
      </c>
      <c r="M19" s="5" t="str">
        <f>IF(Table13[[#This Row],[Name]]&lt;&gt;"",Table13[[#This Row],[Name]],"")</f>
        <v/>
      </c>
      <c r="N19">
        <f>SUM(Table13[[#This Row],[Sou]:[Column3]])-Table13[[#This Row],[Discard]]</f>
        <v>0</v>
      </c>
      <c r="O19" s="5">
        <f>RANK(Table13[[#This Row],[Total2]],Table13[Total2])</f>
        <v>14</v>
      </c>
    </row>
    <row r="20" spans="1:15">
      <c r="A20" s="7"/>
      <c r="J20" s="3">
        <f>IF(COUNT(Table13[[#This Row],[Sou]:[Bal]])&gt;1,MIN(Table13[[#This Row],[Sou]:[Column2]]),0)</f>
        <v>0</v>
      </c>
      <c r="K20" s="17" t="str">
        <f>IF(SUM(Table13[[#This Row],[Sou]:[Bal]])-Table13[[#This Row],[Discard]]+Table13[[#This Row],[Discard]]/100000&gt;0,SUM(Table13[[#This Row],[Sou]:[Bal]])-Table13[[#This Row],[Discard]]*0.9999,"")</f>
        <v/>
      </c>
      <c r="L20" s="2" t="str">
        <f>IF(Table13[[#This Row],[Points]]&lt;&gt;"",RANK(Table13[[#This Row],[Points]],Table13[Points]),"")</f>
        <v/>
      </c>
      <c r="M20" s="5" t="str">
        <f>IF(Table13[[#This Row],[Name]]&lt;&gt;"",Table13[[#This Row],[Name]],"")</f>
        <v/>
      </c>
      <c r="N20">
        <f>SUM(Table13[[#This Row],[Sou]:[Column3]])-Table13[[#This Row],[Discard]]</f>
        <v>0</v>
      </c>
      <c r="O20" s="5">
        <f>RANK(Table13[[#This Row],[Total2]],Table13[Total2])</f>
        <v>14</v>
      </c>
    </row>
    <row r="21" spans="1:15">
      <c r="A21" s="7"/>
      <c r="J21" s="3">
        <f>IF(COUNT(Table13[[#This Row],[Sou]:[Bal]])&gt;1,MIN(Table13[[#This Row],[Sou]:[Column2]]),0)</f>
        <v>0</v>
      </c>
      <c r="K21" s="17" t="str">
        <f>IF(SUM(Table13[[#This Row],[Sou]:[Bal]])-Table13[[#This Row],[Discard]]+Table13[[#This Row],[Discard]]/100000&gt;0,SUM(Table13[[#This Row],[Sou]:[Bal]])-Table13[[#This Row],[Discard]]*0.9999,"")</f>
        <v/>
      </c>
      <c r="L21" s="2" t="str">
        <f>IF(Table13[[#This Row],[Points]]&lt;&gt;"",RANK(Table13[[#This Row],[Points]],Table13[Points]),"")</f>
        <v/>
      </c>
      <c r="M21" s="5" t="str">
        <f>IF(Table13[[#This Row],[Name]]&lt;&gt;"",Table13[[#This Row],[Name]],"")</f>
        <v/>
      </c>
      <c r="N21">
        <f>SUM(Table13[[#This Row],[Sou]:[Column3]])-Table13[[#This Row],[Discard]]</f>
        <v>0</v>
      </c>
      <c r="O21" s="5">
        <f>RANK(Table13[[#This Row],[Total2]],Table13[Total2])</f>
        <v>14</v>
      </c>
    </row>
    <row r="22" spans="1:15">
      <c r="A22" s="7"/>
      <c r="J22" s="3">
        <f>IF(COUNT(Table13[[#This Row],[Sou]:[Bal]])&gt;1,MIN(Table13[[#This Row],[Sou]:[Column2]]),0)</f>
        <v>0</v>
      </c>
      <c r="K22" s="17" t="str">
        <f>IF(SUM(Table13[[#This Row],[Sou]:[Bal]])-Table13[[#This Row],[Discard]]+Table13[[#This Row],[Discard]]/100000&gt;0,SUM(Table13[[#This Row],[Sou]:[Bal]])-Table13[[#This Row],[Discard]]*0.9999,"")</f>
        <v/>
      </c>
      <c r="L22" s="2" t="str">
        <f>IF(Table13[[#This Row],[Points]]&lt;&gt;"",RANK(Table13[[#This Row],[Points]],Table13[Points]),"")</f>
        <v/>
      </c>
      <c r="M22" s="5" t="str">
        <f>IF(Table13[[#This Row],[Name]]&lt;&gt;"",Table13[[#This Row],[Name]],"")</f>
        <v/>
      </c>
      <c r="N22">
        <f>SUM(Table13[[#This Row],[Sou]:[Column3]])-Table13[[#This Row],[Discard]]</f>
        <v>0</v>
      </c>
      <c r="O22" s="5">
        <f>RANK(Table13[[#This Row],[Total2]],Table13[Total2])</f>
        <v>14</v>
      </c>
    </row>
    <row r="23" spans="1:15">
      <c r="A23" s="7"/>
      <c r="J23" s="3">
        <f>IF(COUNT(Table13[[#This Row],[Sou]:[Bal]])&gt;1,MIN(Table13[[#This Row],[Sou]:[Column2]]),0)</f>
        <v>0</v>
      </c>
      <c r="K23" s="17" t="str">
        <f>IF(SUM(Table13[[#This Row],[Sou]:[Bal]])-Table13[[#This Row],[Discard]]+Table13[[#This Row],[Discard]]/100000&gt;0,SUM(Table13[[#This Row],[Sou]:[Bal]])-Table13[[#This Row],[Discard]]*0.9999,"")</f>
        <v/>
      </c>
      <c r="L23" s="2" t="str">
        <f>IF(Table13[[#This Row],[Points]]&lt;&gt;"",RANK(Table13[[#This Row],[Points]],Table13[Points]),"")</f>
        <v/>
      </c>
      <c r="M23" s="5" t="str">
        <f>IF(Table13[[#This Row],[Name]]&lt;&gt;"",Table13[[#This Row],[Name]],"")</f>
        <v/>
      </c>
      <c r="N23">
        <f>SUM(Table13[[#This Row],[Sou]:[Column3]])-Table13[[#This Row],[Discard]]</f>
        <v>0</v>
      </c>
      <c r="O23" s="5">
        <f>RANK(Table13[[#This Row],[Total2]],Table13[Total2])</f>
        <v>14</v>
      </c>
    </row>
    <row r="24" spans="1:15">
      <c r="A24" s="7"/>
      <c r="J24" s="3">
        <f>IF(COUNT(Table13[[#This Row],[Sou]:[Bal]])&gt;1,MIN(Table13[[#This Row],[Sou]:[Column2]]),0)</f>
        <v>0</v>
      </c>
      <c r="K24" s="17" t="str">
        <f>IF(SUM(Table13[[#This Row],[Sou]:[Bal]])-Table13[[#This Row],[Discard]]+Table13[[#This Row],[Discard]]/100000&gt;0,SUM(Table13[[#This Row],[Sou]:[Bal]])-Table13[[#This Row],[Discard]]*0.9999,"")</f>
        <v/>
      </c>
      <c r="L24" s="2" t="str">
        <f>IF(Table13[[#This Row],[Points]]&lt;&gt;"",RANK(Table13[[#This Row],[Points]],Table13[Points]),"")</f>
        <v/>
      </c>
      <c r="M24" s="5" t="str">
        <f>IF(Table13[[#This Row],[Name]]&lt;&gt;"",Table13[[#This Row],[Name]],"")</f>
        <v/>
      </c>
      <c r="N24">
        <f>SUM(Table13[[#This Row],[Sou]:[Column3]])-Table13[[#This Row],[Discard]]</f>
        <v>0</v>
      </c>
      <c r="O24" s="5">
        <f>RANK(Table13[[#This Row],[Total2]],Table13[Total2])</f>
        <v>14</v>
      </c>
    </row>
    <row r="25" spans="10:15">
      <c r="J25" s="3">
        <f>IF(COUNT(Table13[[#This Row],[Sou]:[Bal]])&gt;1,MIN(Table13[[#This Row],[Sou]:[Column2]]),0)</f>
        <v>0</v>
      </c>
      <c r="K25" s="17" t="str">
        <f>IF(SUM(Table13[[#This Row],[Sou]:[Bal]])-Table13[[#This Row],[Discard]]+Table13[[#This Row],[Discard]]/100000&gt;0,SUM(Table13[[#This Row],[Sou]:[Bal]])-Table13[[#This Row],[Discard]]*0.9999,"")</f>
        <v/>
      </c>
      <c r="L25" s="2" t="str">
        <f>IF(Table13[[#This Row],[Points]]&lt;&gt;"",RANK(Table13[[#This Row],[Points]],Table13[Points]),"")</f>
        <v/>
      </c>
      <c r="M25" s="5" t="str">
        <f>IF(Table13[[#This Row],[Name]]&lt;&gt;"",Table13[[#This Row],[Name]],"")</f>
        <v/>
      </c>
      <c r="N25">
        <f>SUM(Table13[[#This Row],[Sou]:[Column3]])-Table13[[#This Row],[Discard]]</f>
        <v>0</v>
      </c>
      <c r="O25" s="5">
        <f>RANK(Table13[[#This Row],[Total2]],Table13[Total2])</f>
        <v>14</v>
      </c>
    </row>
    <row r="26" spans="10:15">
      <c r="J26" s="3">
        <f>IF(COUNT(Table13[[#This Row],[Sou]:[Bal]])&gt;1,MIN(Table13[[#This Row],[Sou]:[Column2]]),0)</f>
        <v>0</v>
      </c>
      <c r="K26" s="17" t="str">
        <f>IF(SUM(Table13[[#This Row],[Sou]:[Bal]])-Table13[[#This Row],[Discard]]+Table13[[#This Row],[Discard]]/100000&gt;0,SUM(Table13[[#This Row],[Sou]:[Bal]])-Table13[[#This Row],[Discard]]*0.9999,"")</f>
        <v/>
      </c>
      <c r="L26" s="2" t="str">
        <f>IF(Table13[[#This Row],[Points]]&lt;&gt;"",RANK(Table13[[#This Row],[Points]],Table13[Points]),"")</f>
        <v/>
      </c>
      <c r="M26" s="5" t="str">
        <f>IF(Table13[[#This Row],[Name]]&lt;&gt;"",Table13[[#This Row],[Name]],"")</f>
        <v/>
      </c>
      <c r="N26">
        <f>SUM(Table13[[#This Row],[Sou]:[Column3]])-Table13[[#This Row],[Discard]]</f>
        <v>0</v>
      </c>
      <c r="O26" s="5">
        <f>RANK(Table13[[#This Row],[Total2]],Table13[Total2])</f>
        <v>14</v>
      </c>
    </row>
    <row r="27" spans="10:15">
      <c r="J27" s="3">
        <f>IF(COUNT(Table13[[#This Row],[Sou]:[Bal]])&gt;1,MIN(Table13[[#This Row],[Sou]:[Column2]]),0)</f>
        <v>0</v>
      </c>
      <c r="K27" s="17" t="str">
        <f>IF(SUM(Table13[[#This Row],[Sou]:[Bal]])-Table13[[#This Row],[Discard]]+Table13[[#This Row],[Discard]]/100000&gt;0,SUM(Table13[[#This Row],[Sou]:[Bal]])-Table13[[#This Row],[Discard]]*0.9999,"")</f>
        <v/>
      </c>
      <c r="L27" s="2" t="str">
        <f>IF(Table13[[#This Row],[Points]]&lt;&gt;"",RANK(Table13[[#This Row],[Points]],Table13[Points]),"")</f>
        <v/>
      </c>
      <c r="M27" s="5" t="str">
        <f>IF(Table13[[#This Row],[Name]]&lt;&gt;"",Table13[[#This Row],[Name]],"")</f>
        <v/>
      </c>
      <c r="N27">
        <f>SUM(Table13[[#This Row],[Sou]:[Column3]])-Table13[[#This Row],[Discard]]</f>
        <v>0</v>
      </c>
      <c r="O27" s="5">
        <f>RANK(Table13[[#This Row],[Total2]],Table13[Total2])</f>
        <v>14</v>
      </c>
    </row>
    <row r="28" spans="10:15">
      <c r="J28" s="3">
        <f>IF(COUNT(Table13[[#This Row],[Sou]:[Bal]])&gt;1,MIN(Table13[[#This Row],[Sou]:[Column2]]),0)</f>
        <v>0</v>
      </c>
      <c r="K28" s="17" t="str">
        <f>IF(SUM(Table13[[#This Row],[Sou]:[Bal]])-Table13[[#This Row],[Discard]]+Table13[[#This Row],[Discard]]/100000&gt;0,SUM(Table13[[#This Row],[Sou]:[Bal]])-Table13[[#This Row],[Discard]]*0.9999,"")</f>
        <v/>
      </c>
      <c r="L28" s="2" t="str">
        <f>IF(Table13[[#This Row],[Points]]&lt;&gt;"",RANK(Table13[[#This Row],[Points]],Table13[Points]),"")</f>
        <v/>
      </c>
      <c r="M28" s="5" t="str">
        <f>IF(Table13[[#This Row],[Name]]&lt;&gt;"",Table13[[#This Row],[Name]],"")</f>
        <v/>
      </c>
      <c r="N28">
        <f>SUM(Table13[[#This Row],[Sou]:[Column3]])-Table13[[#This Row],[Discard]]</f>
        <v>0</v>
      </c>
      <c r="O28" s="5">
        <f>RANK(Table13[[#This Row],[Total2]],Table13[Total2])</f>
        <v>14</v>
      </c>
    </row>
    <row r="29" spans="10:15">
      <c r="J29" s="3">
        <f>IF(COUNT(Table13[[#This Row],[Sou]:[Bal]])&gt;1,MIN(Table13[[#This Row],[Sou]:[Column2]]),0)</f>
        <v>0</v>
      </c>
      <c r="K29" s="17" t="str">
        <f>IF(SUM(Table13[[#This Row],[Sou]:[Bal]])-Table13[[#This Row],[Discard]]+Table13[[#This Row],[Discard]]/100000&gt;0,SUM(Table13[[#This Row],[Sou]:[Bal]])-Table13[[#This Row],[Discard]]*0.9999,"")</f>
        <v/>
      </c>
      <c r="L29" s="2" t="str">
        <f>IF(Table13[[#This Row],[Points]]&lt;&gt;"",RANK(Table13[[#This Row],[Points]],Table13[Points]),"")</f>
        <v/>
      </c>
      <c r="M29" s="5" t="str">
        <f>IF(Table13[[#This Row],[Name]]&lt;&gt;"",Table13[[#This Row],[Name]],"")</f>
        <v/>
      </c>
      <c r="N29">
        <f>SUM(Table13[[#This Row],[Sou]:[Column3]])-Table13[[#This Row],[Discard]]</f>
        <v>0</v>
      </c>
      <c r="O29" s="5">
        <f>RANK(Table13[[#This Row],[Total2]],Table13[Total2])</f>
        <v>14</v>
      </c>
    </row>
    <row r="30" spans="10:15">
      <c r="J30" s="3">
        <f>IF(COUNT(Table13[[#This Row],[Sou]:[Bal]])&gt;1,MIN(Table13[[#This Row],[Sou]:[Column2]]),0)</f>
        <v>0</v>
      </c>
      <c r="K30" s="17" t="str">
        <f>IF(SUM(Table13[[#This Row],[Sou]:[Bal]])-Table13[[#This Row],[Discard]]+Table13[[#This Row],[Discard]]/100000&gt;0,SUM(Table13[[#This Row],[Sou]:[Bal]])-Table13[[#This Row],[Discard]]*0.9999,"")</f>
        <v/>
      </c>
      <c r="L30" s="2" t="str">
        <f>IF(Table13[[#This Row],[Points]]&lt;&gt;"",RANK(Table13[[#This Row],[Points]],Table13[Points]),"")</f>
        <v/>
      </c>
      <c r="M30" s="5" t="str">
        <f>IF(Table13[[#This Row],[Name]]&lt;&gt;"",Table13[[#This Row],[Name]],"")</f>
        <v/>
      </c>
      <c r="N30">
        <f>SUM(Table13[[#This Row],[Sou]:[Column3]])-Table13[[#This Row],[Discard]]</f>
        <v>0</v>
      </c>
      <c r="O30" s="5">
        <f>RANK(Table13[[#This Row],[Total2]],Table13[Total2])</f>
        <v>14</v>
      </c>
    </row>
    <row r="31" spans="10:15">
      <c r="J31" s="3">
        <f>IF(COUNT(Table13[[#This Row],[Sou]:[Bal]])&gt;1,MIN(Table13[[#This Row],[Sou]:[Column2]]),0)</f>
        <v>0</v>
      </c>
      <c r="K31" s="17" t="str">
        <f>IF(SUM(Table13[[#This Row],[Sou]:[Bal]])-Table13[[#This Row],[Discard]]+Table13[[#This Row],[Discard]]/100000&gt;0,SUM(Table13[[#This Row],[Sou]:[Bal]])-Table13[[#This Row],[Discard]]*0.9999,"")</f>
        <v/>
      </c>
      <c r="L31" s="2" t="str">
        <f>IF(Table13[[#This Row],[Points]]&lt;&gt;"",RANK(Table13[[#This Row],[Points]],Table13[Points]),"")</f>
        <v/>
      </c>
      <c r="M31" s="5" t="str">
        <f>IF(Table13[[#This Row],[Name]]&lt;&gt;"",Table13[[#This Row],[Name]],"")</f>
        <v/>
      </c>
      <c r="N31">
        <f>SUM(Table13[[#This Row],[Sou]:[Column3]])-Table13[[#This Row],[Discard]]</f>
        <v>0</v>
      </c>
      <c r="O31" s="5">
        <f>RANK(Table13[[#This Row],[Total2]],Table13[Total2])</f>
        <v>14</v>
      </c>
    </row>
    <row r="32" spans="1:15">
      <c r="A32" s="11"/>
      <c r="B32" s="10"/>
      <c r="C32" s="12"/>
      <c r="D32" s="12"/>
      <c r="E32" s="10"/>
      <c r="F32" s="10"/>
      <c r="G32" s="10"/>
      <c r="H32" s="10"/>
      <c r="I32" s="10"/>
      <c r="J32" s="3">
        <f>IF(COUNT(Table13[[#This Row],[Sou]:[Bal]])&gt;1,MIN(Table13[[#This Row],[Sou]:[Column2]]),0)</f>
        <v>0</v>
      </c>
      <c r="K32" s="17" t="str">
        <f>IF(SUM(Table13[[#This Row],[Sou]:[Bal]])-Table13[[#This Row],[Discard]]+Table13[[#This Row],[Discard]]/100000&gt;0,SUM(Table13[[#This Row],[Sou]:[Bal]])-Table13[[#This Row],[Discard]]*0.9999,"")</f>
        <v/>
      </c>
      <c r="L32" s="10" t="str">
        <f>IF(Table13[[#This Row],[Points]]&lt;&gt;"",RANK(Table13[[#This Row],[Points]],Table13[Points]),"")</f>
        <v/>
      </c>
      <c r="M32" s="5" t="str">
        <f>IF(Table13[[#This Row],[Name]]&lt;&gt;"",Table13[[#This Row],[Name]],"")</f>
        <v/>
      </c>
      <c r="N32">
        <f>SUM(Table13[[#This Row],[Sou]:[Column3]])-Table13[[#This Row],[Discard]]</f>
        <v>0</v>
      </c>
      <c r="O32" s="5">
        <f>RANK(Table13[[#This Row],[Total2]],Table13[Total2])</f>
        <v>14</v>
      </c>
    </row>
    <row r="33" spans="10:15">
      <c r="J33" s="3">
        <f>IF(COUNT(Table13[[#This Row],[Sou]:[Bal]])&gt;1,MIN(Table13[[#This Row],[Sou]:[Column2]]),0)</f>
        <v>0</v>
      </c>
      <c r="K33" s="17" t="str">
        <f>IF(SUM(Table13[[#This Row],[Sou]:[Bal]])-Table13[[#This Row],[Discard]]+Table13[[#This Row],[Discard]]/100000&gt;0,SUM(Table13[[#This Row],[Sou]:[Bal]])-Table13[[#This Row],[Discard]]*0.9999,"")</f>
        <v/>
      </c>
      <c r="L33" s="2" t="str">
        <f>IF(Table13[[#This Row],[Points]]&lt;&gt;"",RANK(Table13[[#This Row],[Points]],Table13[Points]),"")</f>
        <v/>
      </c>
      <c r="M33" s="5" t="str">
        <f>IF(Table13[[#This Row],[Name]]&lt;&gt;"",Table13[[#This Row],[Name]],"")</f>
        <v/>
      </c>
      <c r="N33">
        <f>SUM(Table13[[#This Row],[Sou]:[Column3]])-Table13[[#This Row],[Discard]]</f>
        <v>0</v>
      </c>
      <c r="O33" s="5">
        <f>RANK(Table13[[#This Row],[Total2]],Table13[Total2])</f>
        <v>14</v>
      </c>
    </row>
    <row r="34" spans="10:15">
      <c r="J34" s="3">
        <f>IF(COUNT(Table13[[#This Row],[Sou]:[Bal]])&gt;1,MIN(Table13[[#This Row],[Sou]:[Column2]]),0)</f>
        <v>0</v>
      </c>
      <c r="K34" s="17" t="str">
        <f>IF(SUM(Table13[[#This Row],[Sou]:[Bal]])-Table13[[#This Row],[Discard]]+Table13[[#This Row],[Discard]]/100000&gt;0,SUM(Table13[[#This Row],[Sou]:[Bal]])-Table13[[#This Row],[Discard]]*0.9999,"")</f>
        <v/>
      </c>
      <c r="L34" s="2" t="str">
        <f>IF(Table13[[#This Row],[Points]]&lt;&gt;"",RANK(Table13[[#This Row],[Points]],Table13[Points]),"")</f>
        <v/>
      </c>
      <c r="M34" s="5" t="str">
        <f>IF(Table13[[#This Row],[Name]]&lt;&gt;"",Table13[[#This Row],[Name]],"")</f>
        <v/>
      </c>
      <c r="N34">
        <f>SUM(Table13[[#This Row],[Sou]:[Column3]])-Table13[[#This Row],[Discard]]</f>
        <v>0</v>
      </c>
      <c r="O34" s="5">
        <f>RANK(Table13[[#This Row],[Total2]],Table13[Total2])</f>
        <v>14</v>
      </c>
    </row>
    <row r="35" spans="10:15">
      <c r="J35" s="3">
        <f>IF(COUNT(Table13[[#This Row],[Sou]:[Bal]])&gt;1,MIN(Table13[[#This Row],[Sou]:[Column2]]),0)</f>
        <v>0</v>
      </c>
      <c r="K35" s="17" t="str">
        <f>IF(SUM(Table13[[#This Row],[Sou]:[Bal]])-Table13[[#This Row],[Discard]]+Table13[[#This Row],[Discard]]/100000&gt;0,SUM(Table13[[#This Row],[Sou]:[Bal]])-Table13[[#This Row],[Discard]]*0.9999,"")</f>
        <v/>
      </c>
      <c r="L35" s="2" t="str">
        <f>IF(Table13[[#This Row],[Points]]&lt;&gt;"",RANK(Table13[[#This Row],[Points]],Table13[Points]),"")</f>
        <v/>
      </c>
      <c r="M35" s="5" t="str">
        <f>IF(Table13[[#This Row],[Name]]&lt;&gt;"",Table13[[#This Row],[Name]],"")</f>
        <v/>
      </c>
      <c r="N35">
        <f>SUM(Table13[[#This Row],[Sou]:[Column3]])-Table13[[#This Row],[Discard]]</f>
        <v>0</v>
      </c>
      <c r="O35" s="5">
        <f>RANK(Table13[[#This Row],[Total2]],Table13[Total2])</f>
        <v>14</v>
      </c>
    </row>
    <row r="36" spans="10:15">
      <c r="J36" s="3">
        <f>IF(COUNT(Table13[[#This Row],[Sou]:[Bal]])&gt;1,MIN(Table13[[#This Row],[Sou]:[Column2]]),0)</f>
        <v>0</v>
      </c>
      <c r="K36" s="17" t="str">
        <f>IF(SUM(Table13[[#This Row],[Sou]:[Bal]])-Table13[[#This Row],[Discard]]+Table13[[#This Row],[Discard]]/100000&gt;0,SUM(Table13[[#This Row],[Sou]:[Bal]])-Table13[[#This Row],[Discard]]*0.9999,"")</f>
        <v/>
      </c>
      <c r="L36" s="2" t="str">
        <f>IF(Table13[[#This Row],[Points]]&lt;&gt;"",RANK(Table13[[#This Row],[Points]],Table13[Points]),"")</f>
        <v/>
      </c>
      <c r="M36" s="5" t="str">
        <f>IF(Table13[[#This Row],[Name]]&lt;&gt;"",Table13[[#This Row],[Name]],"")</f>
        <v/>
      </c>
      <c r="N36">
        <f>SUM(Table13[[#This Row],[Sou]:[Column3]])-Table13[[#This Row],[Discard]]</f>
        <v>0</v>
      </c>
      <c r="O36" s="5">
        <f>RANK(Table13[[#This Row],[Total2]],Table13[Total2])</f>
        <v>14</v>
      </c>
    </row>
    <row r="37" spans="10:15">
      <c r="J37" s="3">
        <f>IF(COUNT(Table13[[#This Row],[Sou]:[Bal]])&gt;1,MIN(Table13[[#This Row],[Sou]:[Column2]]),0)</f>
        <v>0</v>
      </c>
      <c r="K37" s="17" t="str">
        <f>IF(SUM(Table13[[#This Row],[Sou]:[Bal]])-Table13[[#This Row],[Discard]]+Table13[[#This Row],[Discard]]/100000&gt;0,SUM(Table13[[#This Row],[Sou]:[Bal]])-Table13[[#This Row],[Discard]]*0.9999,"")</f>
        <v/>
      </c>
      <c r="L37" s="2" t="str">
        <f>IF(Table13[[#This Row],[Points]]&lt;&gt;"",RANK(Table13[[#This Row],[Points]],Table13[Points]),"")</f>
        <v/>
      </c>
      <c r="M37" s="5" t="str">
        <f>IF(Table13[[#This Row],[Name]]&lt;&gt;"",Table13[[#This Row],[Name]],"")</f>
        <v/>
      </c>
      <c r="N37">
        <f>SUM(Table13[[#This Row],[Sou]:[Column3]])-Table13[[#This Row],[Discard]]</f>
        <v>0</v>
      </c>
      <c r="O37" s="5">
        <f>RANK(Table13[[#This Row],[Total2]],Table13[Total2])</f>
        <v>14</v>
      </c>
    </row>
    <row r="38" spans="10:15">
      <c r="J38" s="3">
        <f>IF(COUNT(Table13[[#This Row],[Sou]:[Bal]])&gt;1,MIN(Table13[[#This Row],[Sou]:[Column2]]),0)</f>
        <v>0</v>
      </c>
      <c r="K38" s="17" t="str">
        <f>IF(SUM(Table13[[#This Row],[Sou]:[Bal]])-Table13[[#This Row],[Discard]]+Table13[[#This Row],[Discard]]/100000&gt;0,SUM(Table13[[#This Row],[Sou]:[Bal]])-Table13[[#This Row],[Discard]]*0.9999,"")</f>
        <v/>
      </c>
      <c r="L38" s="2" t="str">
        <f>IF(Table13[[#This Row],[Points]]&lt;&gt;"",RANK(Table13[[#This Row],[Points]],Table13[Points]),"")</f>
        <v/>
      </c>
      <c r="M38" s="5" t="str">
        <f>IF(Table13[[#This Row],[Name]]&lt;&gt;"",Table13[[#This Row],[Name]],"")</f>
        <v/>
      </c>
      <c r="N38">
        <f>SUM(Table13[[#This Row],[Sou]:[Column3]])-Table13[[#This Row],[Discard]]</f>
        <v>0</v>
      </c>
      <c r="O38" s="5">
        <f>RANK(Table13[[#This Row],[Total2]],Table13[Total2])</f>
        <v>14</v>
      </c>
    </row>
    <row r="39" spans="10:15">
      <c r="J39" s="3">
        <f>IF(COUNT(Table13[[#This Row],[Sou]:[Bal]])&gt;1,MIN(Table13[[#This Row],[Sou]:[Column2]]),0)</f>
        <v>0</v>
      </c>
      <c r="K39" s="17" t="str">
        <f>IF(SUM(Table13[[#This Row],[Sou]:[Bal]])-Table13[[#This Row],[Discard]]+Table13[[#This Row],[Discard]]/100000&gt;0,SUM(Table13[[#This Row],[Sou]:[Bal]])-Table13[[#This Row],[Discard]]*0.9999,"")</f>
        <v/>
      </c>
      <c r="L39" s="2" t="str">
        <f>IF(Table13[[#This Row],[Points]]&lt;&gt;"",RANK(Table13[[#This Row],[Points]],Table13[Points]),"")</f>
        <v/>
      </c>
      <c r="M39" s="5" t="str">
        <f>IF(Table13[[#This Row],[Name]]&lt;&gt;"",Table13[[#This Row],[Name]],"")</f>
        <v/>
      </c>
      <c r="N39">
        <f>SUM(Table13[[#This Row],[Sou]:[Column3]])-Table13[[#This Row],[Discard]]</f>
        <v>0</v>
      </c>
      <c r="O39" s="5">
        <f>RANK(Table13[[#This Row],[Total2]],Table13[Total2])</f>
        <v>14</v>
      </c>
    </row>
    <row r="40" spans="10:15">
      <c r="J40" s="3">
        <f>IF(COUNT(Table13[[#This Row],[Sou]:[Bal]])&gt;1,MIN(Table13[[#This Row],[Sou]:[Column2]]),0)</f>
        <v>0</v>
      </c>
      <c r="K40" s="17" t="str">
        <f>IF(SUM(Table13[[#This Row],[Sou]:[Bal]])-Table13[[#This Row],[Discard]]+Table13[[#This Row],[Discard]]/100000&gt;0,SUM(Table13[[#This Row],[Sou]:[Bal]])-Table13[[#This Row],[Discard]]*0.9999,"")</f>
        <v/>
      </c>
      <c r="L40" s="2" t="str">
        <f>IF(Table13[[#This Row],[Points]]&lt;&gt;"",RANK(Table13[[#This Row],[Points]],Table13[Points]),"")</f>
        <v/>
      </c>
      <c r="M40" s="5" t="str">
        <f>IF(Table13[[#This Row],[Name]]&lt;&gt;"",Table13[[#This Row],[Name]],"")</f>
        <v/>
      </c>
      <c r="N40">
        <f>SUM(Table13[[#This Row],[Sou]:[Column3]])-Table13[[#This Row],[Discard]]</f>
        <v>0</v>
      </c>
      <c r="O40" s="5">
        <f>RANK(Table13[[#This Row],[Total2]],Table13[Total2])</f>
        <v>14</v>
      </c>
    </row>
    <row r="41" spans="10:15">
      <c r="J41" s="3">
        <f>IF(COUNT(Table13[[#This Row],[Sou]:[Bal]])&gt;1,MIN(Table13[[#This Row],[Sou]:[Column2]]),0)</f>
        <v>0</v>
      </c>
      <c r="K41" s="17" t="str">
        <f>IF(SUM(Table13[[#This Row],[Sou]:[Bal]])-Table13[[#This Row],[Discard]]+Table13[[#This Row],[Discard]]/100000&gt;0,SUM(Table13[[#This Row],[Sou]:[Bal]])-Table13[[#This Row],[Discard]]*0.9999,"")</f>
        <v/>
      </c>
      <c r="L41" s="2" t="str">
        <f>IF(Table13[[#This Row],[Points]]&lt;&gt;"",RANK(Table13[[#This Row],[Points]],Table13[Points]),"")</f>
        <v/>
      </c>
      <c r="M41" s="5" t="str">
        <f>IF(Table13[[#This Row],[Name]]&lt;&gt;"",Table13[[#This Row],[Name]],"")</f>
        <v/>
      </c>
      <c r="N41">
        <f>SUM(Table13[[#This Row],[Sou]:[Column3]])-Table13[[#This Row],[Discard]]</f>
        <v>0</v>
      </c>
      <c r="O41" s="5">
        <f>RANK(Table13[[#This Row],[Total2]],Table13[Total2])</f>
        <v>14</v>
      </c>
    </row>
    <row r="42" spans="10:15">
      <c r="J42" s="3">
        <f>IF(COUNT(Table13[[#This Row],[Sou]:[Bal]])&gt;1,MIN(Table13[[#This Row],[Sou]:[Column2]]),0)</f>
        <v>0</v>
      </c>
      <c r="K42" s="17" t="str">
        <f>IF(SUM(Table13[[#This Row],[Sou]:[Bal]])-Table13[[#This Row],[Discard]]+Table13[[#This Row],[Discard]]/100000&gt;0,SUM(Table13[[#This Row],[Sou]:[Bal]])-Table13[[#This Row],[Discard]]*0.9999,"")</f>
        <v/>
      </c>
      <c r="L42" s="2" t="str">
        <f>IF(Table13[[#This Row],[Points]]&lt;&gt;"",RANK(Table13[[#This Row],[Points]],Table13[Points]),"")</f>
        <v/>
      </c>
      <c r="M42" s="5" t="str">
        <f>IF(Table13[[#This Row],[Name]]&lt;&gt;"",Table13[[#This Row],[Name]],"")</f>
        <v/>
      </c>
      <c r="N42">
        <f>SUM(Table13[[#This Row],[Sou]:[Column3]])-Table13[[#This Row],[Discard]]</f>
        <v>0</v>
      </c>
      <c r="O42" s="5">
        <f>RANK(Table13[[#This Row],[Total2]],Table13[Total2])</f>
        <v>14</v>
      </c>
    </row>
    <row r="43" spans="10:15">
      <c r="J43" s="3">
        <f>IF(COUNT(Table13[[#This Row],[Sou]:[Bal]])&gt;1,MIN(Table13[[#This Row],[Sou]:[Column2]]),0)</f>
        <v>0</v>
      </c>
      <c r="K43" s="17" t="str">
        <f>IF(SUM(Table13[[#This Row],[Sou]:[Bal]])-Table13[[#This Row],[Discard]]+Table13[[#This Row],[Discard]]/100000&gt;0,SUM(Table13[[#This Row],[Sou]:[Bal]])-Table13[[#This Row],[Discard]]*0.9999,"")</f>
        <v/>
      </c>
      <c r="L43" s="2" t="str">
        <f>IF(Table13[[#This Row],[Points]]&lt;&gt;"",RANK(Table13[[#This Row],[Points]],Table13[Points]),"")</f>
        <v/>
      </c>
      <c r="M43" s="5" t="str">
        <f>IF(Table13[[#This Row],[Name]]&lt;&gt;"",Table13[[#This Row],[Name]],"")</f>
        <v/>
      </c>
      <c r="N43">
        <f>SUM(Table13[[#This Row],[Sou]:[Column3]])-Table13[[#This Row],[Discard]]</f>
        <v>0</v>
      </c>
      <c r="O43" s="5">
        <f>RANK(Table13[[#This Row],[Total2]],Table13[Total2])</f>
        <v>14</v>
      </c>
    </row>
    <row r="44" spans="10:15">
      <c r="J44" s="3">
        <f>IF(COUNT(Table13[[#This Row],[Sou]:[Bal]])&gt;1,MIN(Table13[[#This Row],[Sou]:[Column2]]),0)</f>
        <v>0</v>
      </c>
      <c r="K44" s="17" t="str">
        <f>IF(SUM(Table13[[#This Row],[Sou]:[Bal]])-Table13[[#This Row],[Discard]]+Table13[[#This Row],[Discard]]/100000&gt;0,SUM(Table13[[#This Row],[Sou]:[Bal]])-Table13[[#This Row],[Discard]]*0.9999,"")</f>
        <v/>
      </c>
      <c r="L44" s="2" t="str">
        <f>IF(Table13[[#This Row],[Points]]&lt;&gt;"",RANK(Table13[[#This Row],[Points]],Table13[Points]),"")</f>
        <v/>
      </c>
      <c r="M44" s="5" t="str">
        <f>IF(Table13[[#This Row],[Name]]&lt;&gt;"",Table13[[#This Row],[Name]],"")</f>
        <v/>
      </c>
      <c r="N44">
        <f>SUM(Table13[[#This Row],[Sou]:[Column3]])-Table13[[#This Row],[Discard]]</f>
        <v>0</v>
      </c>
      <c r="O44" s="5">
        <f>RANK(Table13[[#This Row],[Total2]],Table13[Total2])</f>
        <v>14</v>
      </c>
    </row>
    <row r="45" spans="10:15">
      <c r="J45" s="3">
        <f>IF(COUNT(Table13[[#This Row],[Sou]:[Bal]])&gt;1,MIN(Table13[[#This Row],[Sou]:[Column2]]),0)</f>
        <v>0</v>
      </c>
      <c r="K45" s="17" t="str">
        <f>IF(SUM(Table13[[#This Row],[Sou]:[Bal]])-Table13[[#This Row],[Discard]]+Table13[[#This Row],[Discard]]/100000&gt;0,SUM(Table13[[#This Row],[Sou]:[Bal]])-Table13[[#This Row],[Discard]]*0.9999,"")</f>
        <v/>
      </c>
      <c r="L45" s="2" t="str">
        <f>IF(Table13[[#This Row],[Points]]&lt;&gt;"",RANK(Table13[[#This Row],[Points]],Table13[Points]),"")</f>
        <v/>
      </c>
      <c r="M45" s="5" t="str">
        <f>IF(Table13[[#This Row],[Name]]&lt;&gt;"",Table13[[#This Row],[Name]],"")</f>
        <v/>
      </c>
      <c r="N45">
        <f>SUM(Table13[[#This Row],[Sou]:[Column3]])-Table13[[#This Row],[Discard]]</f>
        <v>0</v>
      </c>
      <c r="O45" s="5">
        <f>RANK(Table13[[#This Row],[Total2]],Table13[Total2])</f>
        <v>14</v>
      </c>
    </row>
    <row r="46" spans="10:15">
      <c r="J46" s="3">
        <f>IF(COUNT(Table13[[#This Row],[Sou]:[Bal]])&gt;1,MIN(Table13[[#This Row],[Sou]:[Column2]]),0)</f>
        <v>0</v>
      </c>
      <c r="K46" s="17" t="str">
        <f>IF(SUM(Table13[[#This Row],[Sou]:[Bal]])-Table13[[#This Row],[Discard]]+Table13[[#This Row],[Discard]]/100000&gt;0,SUM(Table13[[#This Row],[Sou]:[Bal]])-Table13[[#This Row],[Discard]]*0.9999,"")</f>
        <v/>
      </c>
      <c r="L46" s="2" t="str">
        <f>IF(Table13[[#This Row],[Points]]&lt;&gt;"",RANK(Table13[[#This Row],[Points]],Table13[Points]),"")</f>
        <v/>
      </c>
      <c r="M46" s="5" t="str">
        <f>IF(Table13[[#This Row],[Name]]&lt;&gt;"",Table13[[#This Row],[Name]],"")</f>
        <v/>
      </c>
      <c r="N46">
        <f>SUM(Table13[[#This Row],[Sou]:[Column3]])-Table13[[#This Row],[Discard]]</f>
        <v>0</v>
      </c>
      <c r="O46" s="5">
        <f>RANK(Table13[[#This Row],[Total2]],Table13[Total2])</f>
        <v>14</v>
      </c>
    </row>
    <row r="47" spans="10:15">
      <c r="J47" s="3">
        <f>IF(COUNT(Table13[[#This Row],[Sou]:[Bal]])&gt;1,MIN(Table13[[#This Row],[Sou]:[Column2]]),0)</f>
        <v>0</v>
      </c>
      <c r="K47" s="17" t="str">
        <f>IF(SUM(Table13[[#This Row],[Sou]:[Bal]])-Table13[[#This Row],[Discard]]+Table13[[#This Row],[Discard]]/100000&gt;0,SUM(Table13[[#This Row],[Sou]:[Bal]])-Table13[[#This Row],[Discard]]*0.9999,"")</f>
        <v/>
      </c>
      <c r="L47" s="2" t="str">
        <f>IF(Table13[[#This Row],[Points]]&lt;&gt;"",RANK(Table13[[#This Row],[Points]],Table13[Points]),"")</f>
        <v/>
      </c>
      <c r="M47" s="5" t="str">
        <f>IF(Table13[[#This Row],[Name]]&lt;&gt;"",Table13[[#This Row],[Name]],"")</f>
        <v/>
      </c>
      <c r="N47">
        <f>SUM(Table13[[#This Row],[Sou]:[Column3]])-Table13[[#This Row],[Discard]]</f>
        <v>0</v>
      </c>
      <c r="O47" s="5">
        <f>RANK(Table13[[#This Row],[Total2]],Table13[Total2])</f>
        <v>14</v>
      </c>
    </row>
    <row r="48" spans="10:15">
      <c r="J48" s="3">
        <f>IF(COUNT(Table13[[#This Row],[Sou]:[Bal]])&gt;1,MIN(Table13[[#This Row],[Sou]:[Column2]]),0)</f>
        <v>0</v>
      </c>
      <c r="K48" s="17" t="str">
        <f>IF(SUM(Table13[[#This Row],[Sou]:[Bal]])-Table13[[#This Row],[Discard]]+Table13[[#This Row],[Discard]]/100000&gt;0,SUM(Table13[[#This Row],[Sou]:[Bal]])-Table13[[#This Row],[Discard]]*0.9999,"")</f>
        <v/>
      </c>
      <c r="L48" s="2" t="str">
        <f>IF(Table13[[#This Row],[Points]]&lt;&gt;"",RANK(Table13[[#This Row],[Points]],Table13[Points]),"")</f>
        <v/>
      </c>
      <c r="M48" s="5" t="str">
        <f>IF(Table13[[#This Row],[Name]]&lt;&gt;"",Table13[[#This Row],[Name]],"")</f>
        <v/>
      </c>
      <c r="N48">
        <f>SUM(Table13[[#This Row],[Sou]:[Column3]])-Table13[[#This Row],[Discard]]</f>
        <v>0</v>
      </c>
      <c r="O48" s="5">
        <f>RANK(Table13[[#This Row],[Total2]],Table13[Total2])</f>
        <v>14</v>
      </c>
    </row>
    <row r="49" spans="10:15">
      <c r="J49" s="3">
        <f>IF(COUNT(Table13[[#This Row],[Sou]:[Bal]])&gt;1,MIN(Table13[[#This Row],[Sou]:[Column2]]),0)</f>
        <v>0</v>
      </c>
      <c r="K49" s="17" t="str">
        <f>IF(SUM(Table13[[#This Row],[Sou]:[Bal]])-Table13[[#This Row],[Discard]]+Table13[[#This Row],[Discard]]/100000&gt;0,SUM(Table13[[#This Row],[Sou]:[Bal]])-Table13[[#This Row],[Discard]]*0.9999,"")</f>
        <v/>
      </c>
      <c r="L49" s="2" t="str">
        <f>IF(Table13[[#This Row],[Points]]&lt;&gt;"",RANK(Table13[[#This Row],[Points]],Table13[Points]),"")</f>
        <v/>
      </c>
      <c r="M49" s="5" t="str">
        <f>IF(Table13[[#This Row],[Name]]&lt;&gt;"",Table13[[#This Row],[Name]],"")</f>
        <v/>
      </c>
      <c r="N49">
        <f>SUM(Table13[[#This Row],[Sou]:[Column3]])-Table13[[#This Row],[Discard]]</f>
        <v>0</v>
      </c>
      <c r="O49" s="5">
        <f>RANK(Table13[[#This Row],[Total2]],Table13[Total2])</f>
        <v>14</v>
      </c>
    </row>
    <row r="50" spans="10:15">
      <c r="J50" s="3">
        <f>IF(COUNT(Table13[[#This Row],[Sou]:[Bal]])&gt;1,MIN(Table13[[#This Row],[Sou]:[Column2]]),0)</f>
        <v>0</v>
      </c>
      <c r="K50" s="17" t="str">
        <f>IF(SUM(Table13[[#This Row],[Sou]:[Bal]])-Table13[[#This Row],[Discard]]+Table13[[#This Row],[Discard]]/100000&gt;0,SUM(Table13[[#This Row],[Sou]:[Bal]])-Table13[[#This Row],[Discard]]*0.9999,"")</f>
        <v/>
      </c>
      <c r="L50" s="2" t="str">
        <f>IF(Table13[[#This Row],[Points]]&lt;&gt;"",RANK(Table13[[#This Row],[Points]],Table13[Points]),"")</f>
        <v/>
      </c>
      <c r="M50" s="5" t="str">
        <f>IF(Table13[[#This Row],[Name]]&lt;&gt;"",Table13[[#This Row],[Name]],"")</f>
        <v/>
      </c>
      <c r="N50">
        <f>SUM(Table13[[#This Row],[Sou]:[Column3]])-Table13[[#This Row],[Discard]]</f>
        <v>0</v>
      </c>
      <c r="O50" s="5">
        <f>RANK(Table13[[#This Row],[Total2]],Table13[Total2])</f>
        <v>14</v>
      </c>
    </row>
    <row r="51" spans="10:15">
      <c r="J51" s="3">
        <f>IF(COUNT(Table13[[#This Row],[Sou]:[Bal]])&gt;1,MIN(Table13[[#This Row],[Sou]:[Column2]]),0)</f>
        <v>0</v>
      </c>
      <c r="K51" s="17" t="str">
        <f>IF(SUM(Table13[[#This Row],[Sou]:[Bal]])-Table13[[#This Row],[Discard]]+Table13[[#This Row],[Discard]]/100000&gt;0,SUM(Table13[[#This Row],[Sou]:[Bal]])-Table13[[#This Row],[Discard]]*0.9999,"")</f>
        <v/>
      </c>
      <c r="L51" s="2" t="str">
        <f>IF(Table13[[#This Row],[Points]]&lt;&gt;"",RANK(Table13[[#This Row],[Points]],Table13[Points]),"")</f>
        <v/>
      </c>
      <c r="M51" s="5" t="str">
        <f>IF(Table13[[#This Row],[Name]]&lt;&gt;"",Table13[[#This Row],[Name]],"")</f>
        <v/>
      </c>
      <c r="N51">
        <f>SUM(Table13[[#This Row],[Sou]:[Column3]])-Table13[[#This Row],[Discard]]</f>
        <v>0</v>
      </c>
      <c r="O51" s="5">
        <f>RANK(Table13[[#This Row],[Total2]],Table13[Total2])</f>
        <v>14</v>
      </c>
    </row>
    <row r="52" spans="10:15">
      <c r="J52" s="3">
        <f>IF(COUNT(Table13[[#This Row],[Sou]:[Bal]])&gt;1,MIN(Table13[[#This Row],[Sou]:[Column2]]),0)</f>
        <v>0</v>
      </c>
      <c r="K52" s="17" t="str">
        <f>IF(SUM(Table13[[#This Row],[Sou]:[Bal]])-Table13[[#This Row],[Discard]]+Table13[[#This Row],[Discard]]/100000&gt;0,SUM(Table13[[#This Row],[Sou]:[Bal]])-Table13[[#This Row],[Discard]]*0.9999,"")</f>
        <v/>
      </c>
      <c r="L52" s="2" t="str">
        <f>IF(Table13[[#This Row],[Points]]&lt;&gt;"",RANK(Table13[[#This Row],[Points]],Table13[Points]),"")</f>
        <v/>
      </c>
      <c r="M52" s="5" t="str">
        <f>IF(Table13[[#This Row],[Name]]&lt;&gt;"",Table13[[#This Row],[Name]],"")</f>
        <v/>
      </c>
      <c r="N52">
        <f>SUM(Table13[[#This Row],[Sou]:[Column3]])-Table13[[#This Row],[Discard]]</f>
        <v>0</v>
      </c>
      <c r="O52" s="5">
        <f>RANK(Table13[[#This Row],[Total2]],Table13[Total2])</f>
        <v>14</v>
      </c>
    </row>
    <row r="53" spans="10:15">
      <c r="J53" s="3">
        <f>IF(COUNT(Table13[[#This Row],[Sou]:[Bal]])&gt;1,MIN(Table13[[#This Row],[Sou]:[Column2]]),0)</f>
        <v>0</v>
      </c>
      <c r="K53" s="17" t="str">
        <f>IF(SUM(Table13[[#This Row],[Sou]:[Bal]])-Table13[[#This Row],[Discard]]+Table13[[#This Row],[Discard]]/100000&gt;0,SUM(Table13[[#This Row],[Sou]:[Bal]])-Table13[[#This Row],[Discard]]*0.9999,"")</f>
        <v/>
      </c>
      <c r="L53" s="2" t="str">
        <f>IF(Table13[[#This Row],[Points]]&lt;&gt;"",RANK(Table13[[#This Row],[Points]],Table13[Points]),"")</f>
        <v/>
      </c>
      <c r="M53" s="5" t="str">
        <f>IF(Table13[[#This Row],[Name]]&lt;&gt;"",Table13[[#This Row],[Name]],"")</f>
        <v/>
      </c>
      <c r="N53">
        <f>SUM(Table13[[#This Row],[Sou]:[Column3]])-Table13[[#This Row],[Discard]]</f>
        <v>0</v>
      </c>
      <c r="O53" s="5">
        <f>RANK(Table13[[#This Row],[Total2]],Table13[Total2])</f>
        <v>14</v>
      </c>
    </row>
    <row r="54" spans="10:15">
      <c r="J54" s="3">
        <f>IF(COUNT(Table13[[#This Row],[Sou]:[Bal]])&gt;1,MIN(Table13[[#This Row],[Sou]:[Column2]]),0)</f>
        <v>0</v>
      </c>
      <c r="K54" s="17" t="str">
        <f>IF(SUM(Table13[[#This Row],[Sou]:[Bal]])-Table13[[#This Row],[Discard]]+Table13[[#This Row],[Discard]]/100000&gt;0,SUM(Table13[[#This Row],[Sou]:[Bal]])-Table13[[#This Row],[Discard]]*0.9999,"")</f>
        <v/>
      </c>
      <c r="L54" s="2" t="str">
        <f>IF(Table13[[#This Row],[Points]]&lt;&gt;"",RANK(Table13[[#This Row],[Points]],Table13[Points]),"")</f>
        <v/>
      </c>
      <c r="M54" s="5" t="str">
        <f>IF(Table13[[#This Row],[Name]]&lt;&gt;"",Table13[[#This Row],[Name]],"")</f>
        <v/>
      </c>
      <c r="N54">
        <f>SUM(Table13[[#This Row],[Sou]:[Column3]])-Table13[[#This Row],[Discard]]</f>
        <v>0</v>
      </c>
      <c r="O54" s="5">
        <f>RANK(Table13[[#This Row],[Total2]],Table13[Total2])</f>
        <v>14</v>
      </c>
    </row>
    <row r="55" spans="10:15">
      <c r="J55" s="3">
        <f>IF(COUNT(Table13[[#This Row],[Sou]:[Bal]])&gt;1,MIN(Table13[[#This Row],[Sou]:[Column2]]),0)</f>
        <v>0</v>
      </c>
      <c r="K55" s="17" t="str">
        <f>IF(SUM(Table13[[#This Row],[Sou]:[Bal]])-Table13[[#This Row],[Discard]]+Table13[[#This Row],[Discard]]/100000&gt;0,SUM(Table13[[#This Row],[Sou]:[Bal]])-Table13[[#This Row],[Discard]]*0.9999,"")</f>
        <v/>
      </c>
      <c r="L55" s="2" t="str">
        <f>IF(Table13[[#This Row],[Points]]&lt;&gt;"",RANK(Table13[[#This Row],[Points]],Table13[Points]),"")</f>
        <v/>
      </c>
      <c r="M55" s="5" t="str">
        <f>IF(Table13[[#This Row],[Name]]&lt;&gt;"",Table13[[#This Row],[Name]],"")</f>
        <v/>
      </c>
      <c r="N55">
        <f>SUM(Table13[[#This Row],[Sou]:[Column3]])-Table13[[#This Row],[Discard]]</f>
        <v>0</v>
      </c>
      <c r="O55" s="5">
        <f>RANK(Table13[[#This Row],[Total2]],Table13[Total2])</f>
        <v>14</v>
      </c>
    </row>
    <row r="56" spans="10:15">
      <c r="J56" s="3">
        <f>IF(COUNT(Table13[[#This Row],[Sou]:[Bal]])&gt;1,MIN(Table13[[#This Row],[Sou]:[Column2]]),0)</f>
        <v>0</v>
      </c>
      <c r="K56" s="17" t="str">
        <f>IF(SUM(Table13[[#This Row],[Sou]:[Bal]])-Table13[[#This Row],[Discard]]+Table13[[#This Row],[Discard]]/100000&gt;0,SUM(Table13[[#This Row],[Sou]:[Bal]])-Table13[[#This Row],[Discard]]*0.9999,"")</f>
        <v/>
      </c>
      <c r="L56" s="2" t="str">
        <f>IF(Table13[[#This Row],[Points]]&lt;&gt;"",RANK(Table13[[#This Row],[Points]],Table13[Points]),"")</f>
        <v/>
      </c>
      <c r="M56" s="5" t="str">
        <f>IF(Table13[[#This Row],[Name]]&lt;&gt;"",Table13[[#This Row],[Name]],"")</f>
        <v/>
      </c>
      <c r="N56">
        <f>SUM(Table13[[#This Row],[Sou]:[Column3]])-Table13[[#This Row],[Discard]]</f>
        <v>0</v>
      </c>
      <c r="O56" s="5">
        <f>RANK(Table13[[#This Row],[Total2]],Table13[Total2])</f>
        <v>14</v>
      </c>
    </row>
    <row r="57" spans="10:15">
      <c r="J57" s="3">
        <f>IF(COUNT(Table13[[#This Row],[Sou]:[Bal]])&gt;1,MIN(Table13[[#This Row],[Sou]:[Column2]]),0)</f>
        <v>0</v>
      </c>
      <c r="K57" s="17" t="str">
        <f>IF(SUM(Table13[[#This Row],[Sou]:[Bal]])-Table13[[#This Row],[Discard]]+Table13[[#This Row],[Discard]]/100000&gt;0,SUM(Table13[[#This Row],[Sou]:[Bal]])-Table13[[#This Row],[Discard]]*0.9999,"")</f>
        <v/>
      </c>
      <c r="L57" s="2" t="str">
        <f>IF(Table13[[#This Row],[Points]]&lt;&gt;"",RANK(Table13[[#This Row],[Points]],Table13[Points]),"")</f>
        <v/>
      </c>
      <c r="M57" s="5" t="str">
        <f>IF(Table13[[#This Row],[Name]]&lt;&gt;"",Table13[[#This Row],[Name]],"")</f>
        <v/>
      </c>
      <c r="N57">
        <f>SUM(Table13[[#This Row],[Sou]:[Column3]])-Table13[[#This Row],[Discard]]</f>
        <v>0</v>
      </c>
      <c r="O57" s="5">
        <f>RANK(Table13[[#This Row],[Total2]],Table13[Total2])</f>
        <v>14</v>
      </c>
    </row>
    <row r="58" spans="10:15">
      <c r="J58" s="3">
        <f>IF(COUNT(Table13[[#This Row],[Sou]:[Bal]])&gt;1,MIN(Table13[[#This Row],[Sou]:[Column2]]),0)</f>
        <v>0</v>
      </c>
      <c r="K58" s="17" t="str">
        <f>IF(SUM(Table13[[#This Row],[Sou]:[Bal]])-Table13[[#This Row],[Discard]]+Table13[[#This Row],[Discard]]/100000&gt;0,SUM(Table13[[#This Row],[Sou]:[Bal]])-Table13[[#This Row],[Discard]]*0.9999,"")</f>
        <v/>
      </c>
      <c r="L58" s="2" t="str">
        <f>IF(Table13[[#This Row],[Points]]&lt;&gt;"",RANK(Table13[[#This Row],[Points]],Table13[Points]),"")</f>
        <v/>
      </c>
      <c r="M58" s="5" t="str">
        <f>IF(Table13[[#This Row],[Name]]&lt;&gt;"",Table13[[#This Row],[Name]],"")</f>
        <v/>
      </c>
      <c r="N58">
        <f>SUM(Table13[[#This Row],[Sou]:[Column3]])-Table13[[#This Row],[Discard]]</f>
        <v>0</v>
      </c>
      <c r="O58" s="5">
        <f>RANK(Table13[[#This Row],[Total2]],Table13[Total2])</f>
        <v>14</v>
      </c>
    </row>
    <row r="59" spans="10:15">
      <c r="J59" s="3">
        <f>IF(COUNT(Table13[[#This Row],[Sou]:[Bal]])&gt;1,MIN(Table13[[#This Row],[Sou]:[Column2]]),0)</f>
        <v>0</v>
      </c>
      <c r="K59" s="17" t="str">
        <f>IF(SUM(Table13[[#This Row],[Sou]:[Bal]])-Table13[[#This Row],[Discard]]+Table13[[#This Row],[Discard]]/100000&gt;0,SUM(Table13[[#This Row],[Sou]:[Bal]])-Table13[[#This Row],[Discard]]*0.9999,"")</f>
        <v/>
      </c>
      <c r="L59" s="2" t="str">
        <f>IF(Table13[[#This Row],[Points]]&lt;&gt;"",RANK(Table13[[#This Row],[Points]],Table13[Points]),"")</f>
        <v/>
      </c>
      <c r="M59" s="5" t="str">
        <f>IF(Table13[[#This Row],[Name]]&lt;&gt;"",Table13[[#This Row],[Name]],"")</f>
        <v/>
      </c>
      <c r="N59">
        <f>SUM(Table13[[#This Row],[Sou]:[Column3]])-Table13[[#This Row],[Discard]]</f>
        <v>0</v>
      </c>
      <c r="O59" s="5">
        <f>RANK(Table13[[#This Row],[Total2]],Table13[Total2])</f>
        <v>14</v>
      </c>
    </row>
    <row r="60" spans="10:15">
      <c r="J60" s="3">
        <f>IF(COUNT(Table13[[#This Row],[Sou]:[Bal]])&gt;1,MIN(Table13[[#This Row],[Sou]:[Column2]]),0)</f>
        <v>0</v>
      </c>
      <c r="K60" s="17" t="str">
        <f>IF(SUM(Table13[[#This Row],[Sou]:[Bal]])-Table13[[#This Row],[Discard]]+Table13[[#This Row],[Discard]]/100000&gt;0,SUM(Table13[[#This Row],[Sou]:[Bal]])-Table13[[#This Row],[Discard]]*0.9999,"")</f>
        <v/>
      </c>
      <c r="L60" s="2" t="str">
        <f>IF(Table13[[#This Row],[Points]]&lt;&gt;"",RANK(Table13[[#This Row],[Points]],Table13[Points]),"")</f>
        <v/>
      </c>
      <c r="M60" s="5" t="str">
        <f>IF(Table13[[#This Row],[Name]]&lt;&gt;"",Table13[[#This Row],[Name]],"")</f>
        <v/>
      </c>
      <c r="N60">
        <f>SUM(Table13[[#This Row],[Sou]:[Column3]])-Table13[[#This Row],[Discard]]</f>
        <v>0</v>
      </c>
      <c r="O60" s="5">
        <f>RANK(Table13[[#This Row],[Total2]],Table13[Total2])</f>
        <v>14</v>
      </c>
    </row>
    <row r="61" spans="10:15">
      <c r="J61" s="3">
        <f>IF(COUNT(Table13[[#This Row],[Sou]:[Bal]])&gt;1,MIN(Table13[[#This Row],[Sou]:[Column2]]),0)</f>
        <v>0</v>
      </c>
      <c r="K61" s="17" t="str">
        <f>IF(SUM(Table13[[#This Row],[Sou]:[Bal]])-Table13[[#This Row],[Discard]]+Table13[[#This Row],[Discard]]/100000&gt;0,SUM(Table13[[#This Row],[Sou]:[Bal]])-Table13[[#This Row],[Discard]]*0.9999,"")</f>
        <v/>
      </c>
      <c r="L61" s="2" t="str">
        <f>IF(Table13[[#This Row],[Points]]&lt;&gt;"",RANK(Table13[[#This Row],[Points]],Table13[Points]),"")</f>
        <v/>
      </c>
      <c r="M61" s="5" t="str">
        <f>IF(Table13[[#This Row],[Name]]&lt;&gt;"",Table13[[#This Row],[Name]],"")</f>
        <v/>
      </c>
      <c r="N61">
        <f>SUM(Table13[[#This Row],[Sou]:[Column3]])-Table13[[#This Row],[Discard]]</f>
        <v>0</v>
      </c>
      <c r="O61" s="5">
        <f>RANK(Table13[[#This Row],[Total2]],Table13[Total2])</f>
        <v>14</v>
      </c>
    </row>
    <row r="62" spans="10:15">
      <c r="J62" s="3">
        <f>IF(COUNT(Table13[[#This Row],[Sou]:[Bal]])&gt;1,MIN(Table13[[#This Row],[Sou]:[Column2]]),0)</f>
        <v>0</v>
      </c>
      <c r="K62" s="17" t="str">
        <f>IF(SUM(Table13[[#This Row],[Sou]:[Bal]])-Table13[[#This Row],[Discard]]+Table13[[#This Row],[Discard]]/100000&gt;0,SUM(Table13[[#This Row],[Sou]:[Bal]])-Table13[[#This Row],[Discard]]*0.9999,"")</f>
        <v/>
      </c>
      <c r="L62" s="2" t="str">
        <f>IF(Table13[[#This Row],[Points]]&lt;&gt;"",RANK(Table13[[#This Row],[Points]],Table13[Points]),"")</f>
        <v/>
      </c>
      <c r="M62" s="5" t="str">
        <f>IF(Table13[[#This Row],[Name]]&lt;&gt;"",Table13[[#This Row],[Name]],"")</f>
        <v/>
      </c>
      <c r="N62">
        <f>SUM(Table13[[#This Row],[Sou]:[Column3]])-Table13[[#This Row],[Discard]]</f>
        <v>0</v>
      </c>
      <c r="O62" s="5">
        <f>RANK(Table13[[#This Row],[Total2]],Table13[Total2])</f>
        <v>14</v>
      </c>
    </row>
    <row r="63" spans="10:15">
      <c r="J63" s="3">
        <f>IF(COUNT(Table13[[#This Row],[Sou]:[Bal]])&gt;1,MIN(Table13[[#This Row],[Sou]:[Column2]]),0)</f>
        <v>0</v>
      </c>
      <c r="K63" s="17" t="str">
        <f>IF(SUM(Table13[[#This Row],[Sou]:[Bal]])-Table13[[#This Row],[Discard]]+Table13[[#This Row],[Discard]]/100000&gt;0,SUM(Table13[[#This Row],[Sou]:[Bal]])-Table13[[#This Row],[Discard]]*0.9999,"")</f>
        <v/>
      </c>
      <c r="L63" s="2" t="str">
        <f>IF(Table13[[#This Row],[Points]]&lt;&gt;"",RANK(Table13[[#This Row],[Points]],Table13[Points]),"")</f>
        <v/>
      </c>
      <c r="M63" s="5" t="str">
        <f>IF(Table13[[#This Row],[Name]]&lt;&gt;"",Table13[[#This Row],[Name]],"")</f>
        <v/>
      </c>
      <c r="N63">
        <f>SUM(Table13[[#This Row],[Sou]:[Column3]])-Table13[[#This Row],[Discard]]</f>
        <v>0</v>
      </c>
      <c r="O63" s="5">
        <f>RANK(Table13[[#This Row],[Total2]],Table13[Total2])</f>
        <v>14</v>
      </c>
    </row>
    <row r="64" spans="10:15">
      <c r="J64" s="3">
        <f>IF(COUNT(Table13[[#This Row],[Sou]:[Bal]])&gt;1,MIN(Table13[[#This Row],[Sou]:[Column2]]),0)</f>
        <v>0</v>
      </c>
      <c r="K64" s="17" t="str">
        <f>IF(SUM(Table13[[#This Row],[Sou]:[Bal]])-Table13[[#This Row],[Discard]]+Table13[[#This Row],[Discard]]/100000&gt;0,SUM(Table13[[#This Row],[Sou]:[Bal]])-Table13[[#This Row],[Discard]]*0.9999,"")</f>
        <v/>
      </c>
      <c r="L64" s="2" t="str">
        <f>IF(Table13[[#This Row],[Points]]&lt;&gt;"",RANK(Table13[[#This Row],[Points]],Table13[Points]),"")</f>
        <v/>
      </c>
      <c r="M64" s="5" t="str">
        <f>IF(Table13[[#This Row],[Name]]&lt;&gt;"",Table13[[#This Row],[Name]],"")</f>
        <v/>
      </c>
      <c r="N64">
        <f>SUM(Table13[[#This Row],[Sou]:[Column3]])-Table13[[#This Row],[Discard]]</f>
        <v>0</v>
      </c>
      <c r="O64" s="5">
        <f>RANK(Table13[[#This Row],[Total2]],Table13[Total2])</f>
        <v>14</v>
      </c>
    </row>
    <row r="65" spans="10:15">
      <c r="J65" s="3">
        <f>IF(COUNT(Table13[[#This Row],[Sou]:[Bal]])&gt;1,MIN(Table13[[#This Row],[Sou]:[Column2]]),0)</f>
        <v>0</v>
      </c>
      <c r="K65" s="17" t="str">
        <f>IF(SUM(Table13[[#This Row],[Sou]:[Bal]])-Table13[[#This Row],[Discard]]+Table13[[#This Row],[Discard]]/100000&gt;0,SUM(Table13[[#This Row],[Sou]:[Bal]])-Table13[[#This Row],[Discard]]*0.9999,"")</f>
        <v/>
      </c>
      <c r="L65" s="2" t="str">
        <f>IF(Table13[[#This Row],[Points]]&lt;&gt;"",RANK(Table13[[#This Row],[Points]],Table13[Points]),"")</f>
        <v/>
      </c>
      <c r="M65" s="5" t="str">
        <f>IF(Table13[[#This Row],[Name]]&lt;&gt;"",Table13[[#This Row],[Name]],"")</f>
        <v/>
      </c>
      <c r="N65">
        <f>SUM(Table13[[#This Row],[Sou]:[Column3]])-Table13[[#This Row],[Discard]]</f>
        <v>0</v>
      </c>
      <c r="O65" s="5">
        <f>RANK(Table13[[#This Row],[Total2]],Table13[Total2])</f>
        <v>14</v>
      </c>
    </row>
    <row r="66" spans="10:15">
      <c r="J66" s="3">
        <f>IF(COUNT(Table13[[#This Row],[Sou]:[Bal]])&gt;1,MIN(Table13[[#This Row],[Sou]:[Column2]]),0)</f>
        <v>0</v>
      </c>
      <c r="K66" s="17" t="str">
        <f>IF(SUM(Table13[[#This Row],[Sou]:[Bal]])-Table13[[#This Row],[Discard]]+Table13[[#This Row],[Discard]]/100000&gt;0,SUM(Table13[[#This Row],[Sou]:[Bal]])-Table13[[#This Row],[Discard]]*0.9999,"")</f>
        <v/>
      </c>
      <c r="L66" s="2" t="str">
        <f>IF(Table13[[#This Row],[Points]]&lt;&gt;"",RANK(Table13[[#This Row],[Points]],Table13[Points]),"")</f>
        <v/>
      </c>
      <c r="M66" s="5" t="str">
        <f>IF(Table13[[#This Row],[Name]]&lt;&gt;"",Table13[[#This Row],[Name]],"")</f>
        <v/>
      </c>
      <c r="N66">
        <f>SUM(Table13[[#This Row],[Sou]:[Column3]])-Table13[[#This Row],[Discard]]</f>
        <v>0</v>
      </c>
      <c r="O66" s="5">
        <f>RANK(Table13[[#This Row],[Total2]],Table13[Total2])</f>
        <v>14</v>
      </c>
    </row>
    <row r="67" spans="10:15">
      <c r="J67" s="3">
        <f>IF(COUNT(Table13[[#This Row],[Sou]:[Bal]])&gt;1,MIN(Table13[[#This Row],[Sou]:[Column2]]),0)</f>
        <v>0</v>
      </c>
      <c r="K67" s="17" t="str">
        <f>IF(SUM(Table13[[#This Row],[Sou]:[Bal]])-Table13[[#This Row],[Discard]]+Table13[[#This Row],[Discard]]/100000&gt;0,SUM(Table13[[#This Row],[Sou]:[Bal]])-Table13[[#This Row],[Discard]]*0.9999,"")</f>
        <v/>
      </c>
      <c r="L67" s="2" t="str">
        <f>IF(Table13[[#This Row],[Points]]&lt;&gt;"",RANK(Table13[[#This Row],[Points]],Table13[Points]),"")</f>
        <v/>
      </c>
      <c r="M67" s="5" t="str">
        <f>IF(Table13[[#This Row],[Name]]&lt;&gt;"",Table13[[#This Row],[Name]],"")</f>
        <v/>
      </c>
      <c r="N67">
        <f>SUM(Table13[[#This Row],[Sou]:[Column3]])-Table13[[#This Row],[Discard]]</f>
        <v>0</v>
      </c>
      <c r="O67" s="5">
        <f>RANK(Table13[[#This Row],[Total2]],Table13[Total2])</f>
        <v>14</v>
      </c>
    </row>
    <row r="68" spans="10:15">
      <c r="J68" s="3">
        <f>IF(COUNT(Table13[[#This Row],[Sou]:[Bal]])&gt;1,MIN(Table13[[#This Row],[Sou]:[Column2]]),0)</f>
        <v>0</v>
      </c>
      <c r="K68" s="17" t="str">
        <f>IF(SUM(Table13[[#This Row],[Sou]:[Bal]])-Table13[[#This Row],[Discard]]+Table13[[#This Row],[Discard]]/100000&gt;0,SUM(Table13[[#This Row],[Sou]:[Bal]])-Table13[[#This Row],[Discard]]*0.9999,"")</f>
        <v/>
      </c>
      <c r="L68" s="2" t="str">
        <f>IF(Table13[[#This Row],[Points]]&lt;&gt;"",RANK(Table13[[#This Row],[Points]],Table13[Points]),"")</f>
        <v/>
      </c>
      <c r="M68" s="5" t="str">
        <f>IF(Table13[[#This Row],[Name]]&lt;&gt;"",Table13[[#This Row],[Name]],"")</f>
        <v/>
      </c>
      <c r="N68">
        <f>SUM(Table13[[#This Row],[Sou]:[Column3]])-Table13[[#This Row],[Discard]]</f>
        <v>0</v>
      </c>
      <c r="O68" s="5">
        <f>RANK(Table13[[#This Row],[Total2]],Table13[Total2])</f>
        <v>14</v>
      </c>
    </row>
    <row r="69" spans="10:15">
      <c r="J69" s="3">
        <f>IF(COUNT(Table13[[#This Row],[Sou]:[Bal]])&gt;1,MIN(Table13[[#This Row],[Sou]:[Column2]]),0)</f>
        <v>0</v>
      </c>
      <c r="K69" s="17" t="str">
        <f>IF(SUM(Table13[[#This Row],[Sou]:[Bal]])-Table13[[#This Row],[Discard]]+Table13[[#This Row],[Discard]]/100000&gt;0,SUM(Table13[[#This Row],[Sou]:[Bal]])-Table13[[#This Row],[Discard]]*0.9999,"")</f>
        <v/>
      </c>
      <c r="L69" s="2" t="str">
        <f>IF(Table13[[#This Row],[Points]]&lt;&gt;"",RANK(Table13[[#This Row],[Points]],Table13[Points]),"")</f>
        <v/>
      </c>
      <c r="M69" s="5" t="str">
        <f>IF(Table13[[#This Row],[Name]]&lt;&gt;"",Table13[[#This Row],[Name]],"")</f>
        <v/>
      </c>
      <c r="N69">
        <f>SUM(Table13[[#This Row],[Sou]:[Column3]])-Table13[[#This Row],[Discard]]</f>
        <v>0</v>
      </c>
      <c r="O69" s="5">
        <f>RANK(Table13[[#This Row],[Total2]],Table13[Total2])</f>
        <v>14</v>
      </c>
    </row>
    <row r="70" spans="10:15">
      <c r="J70" s="3">
        <f>IF(COUNT(Table13[[#This Row],[Sou]:[Bal]])&gt;1,MIN(Table13[[#This Row],[Sou]:[Column2]]),0)</f>
        <v>0</v>
      </c>
      <c r="K70" s="17" t="str">
        <f>IF(SUM(Table13[[#This Row],[Sou]:[Bal]])-Table13[[#This Row],[Discard]]+Table13[[#This Row],[Discard]]/100000&gt;0,SUM(Table13[[#This Row],[Sou]:[Bal]])-Table13[[#This Row],[Discard]]*0.9999,"")</f>
        <v/>
      </c>
      <c r="L70" s="2" t="str">
        <f>IF(Table13[[#This Row],[Points]]&lt;&gt;"",RANK(Table13[[#This Row],[Points]],Table13[Points]),"")</f>
        <v/>
      </c>
      <c r="M70" s="5" t="str">
        <f>IF(Table13[[#This Row],[Name]]&lt;&gt;"",Table13[[#This Row],[Name]],"")</f>
        <v/>
      </c>
      <c r="N70">
        <f>SUM(Table13[[#This Row],[Sou]:[Column3]])-Table13[[#This Row],[Discard]]</f>
        <v>0</v>
      </c>
      <c r="O70" s="5">
        <f>RANK(Table13[[#This Row],[Total2]],Table13[Total2])</f>
        <v>14</v>
      </c>
    </row>
    <row r="71" spans="10:15">
      <c r="J71" s="3">
        <f>IF(COUNT(Table13[[#This Row],[Sou]:[Bal]])&gt;1,MIN(Table13[[#This Row],[Sou]:[Column2]]),0)</f>
        <v>0</v>
      </c>
      <c r="K71" s="17" t="str">
        <f>IF(SUM(Table13[[#This Row],[Sou]:[Bal]])-Table13[[#This Row],[Discard]]+Table13[[#This Row],[Discard]]/100000&gt;0,SUM(Table13[[#This Row],[Sou]:[Bal]])-Table13[[#This Row],[Discard]]*0.9999,"")</f>
        <v/>
      </c>
      <c r="L71" s="2" t="str">
        <f>IF(Table13[[#This Row],[Points]]&lt;&gt;"",RANK(Table13[[#This Row],[Points]],Table13[Points]),"")</f>
        <v/>
      </c>
      <c r="M71" s="5" t="str">
        <f>IF(Table13[[#This Row],[Name]]&lt;&gt;"",Table13[[#This Row],[Name]],"")</f>
        <v/>
      </c>
      <c r="N71">
        <f>SUM(Table13[[#This Row],[Sou]:[Column3]])-Table13[[#This Row],[Discard]]</f>
        <v>0</v>
      </c>
      <c r="O71" s="5">
        <f>RANK(Table13[[#This Row],[Total2]],Table13[Total2])</f>
        <v>14</v>
      </c>
    </row>
    <row r="72" spans="10:15">
      <c r="J72" s="3">
        <f>IF(COUNT(Table13[[#This Row],[Sou]:[Bal]])&gt;1,MIN(Table13[[#This Row],[Sou]:[Column2]]),0)</f>
        <v>0</v>
      </c>
      <c r="K72" s="17" t="str">
        <f>IF(SUM(Table13[[#This Row],[Sou]:[Bal]])-Table13[[#This Row],[Discard]]+Table13[[#This Row],[Discard]]/100000&gt;0,SUM(Table13[[#This Row],[Sou]:[Bal]])-Table13[[#This Row],[Discard]]*0.9999,"")</f>
        <v/>
      </c>
      <c r="L72" s="2" t="str">
        <f>IF(Table13[[#This Row],[Points]]&lt;&gt;"",RANK(Table13[[#This Row],[Points]],Table13[Points]),"")</f>
        <v/>
      </c>
      <c r="M72" s="5" t="str">
        <f>IF(Table13[[#This Row],[Name]]&lt;&gt;"",Table13[[#This Row],[Name]],"")</f>
        <v/>
      </c>
      <c r="N72">
        <f>SUM(Table13[[#This Row],[Sou]:[Column3]])-Table13[[#This Row],[Discard]]</f>
        <v>0</v>
      </c>
      <c r="O72" s="5">
        <f>RANK(Table13[[#This Row],[Total2]],Table13[Total2])</f>
        <v>14</v>
      </c>
    </row>
    <row r="73" spans="10:15">
      <c r="J73" s="3">
        <f>IF(COUNT(Table13[[#This Row],[Sou]:[Bal]])&gt;1,MIN(Table13[[#This Row],[Sou]:[Column2]]),0)</f>
        <v>0</v>
      </c>
      <c r="K73" s="17" t="str">
        <f>IF(SUM(Table13[[#This Row],[Sou]:[Bal]])-Table13[[#This Row],[Discard]]+Table13[[#This Row],[Discard]]/100000&gt;0,SUM(Table13[[#This Row],[Sou]:[Bal]])-Table13[[#This Row],[Discard]]*0.9999,"")</f>
        <v/>
      </c>
      <c r="L73" s="2" t="str">
        <f>IF(Table13[[#This Row],[Points]]&lt;&gt;"",RANK(Table13[[#This Row],[Points]],Table13[Points]),"")</f>
        <v/>
      </c>
      <c r="M73" s="5" t="str">
        <f>IF(Table13[[#This Row],[Name]]&lt;&gt;"",Table13[[#This Row],[Name]],"")</f>
        <v/>
      </c>
      <c r="N73">
        <f>SUM(Table13[[#This Row],[Sou]:[Column3]])-Table13[[#This Row],[Discard]]</f>
        <v>0</v>
      </c>
      <c r="O73" s="5">
        <f>RANK(Table13[[#This Row],[Total2]],Table13[Total2])</f>
        <v>14</v>
      </c>
    </row>
    <row r="74" spans="10:15">
      <c r="J74" s="3">
        <f>IF(COUNT(Table13[[#This Row],[Sou]:[Bal]])&gt;1,MIN(Table13[[#This Row],[Sou]:[Column2]]),0)</f>
        <v>0</v>
      </c>
      <c r="K74" s="17" t="str">
        <f>IF(SUM(Table13[[#This Row],[Sou]:[Bal]])-Table13[[#This Row],[Discard]]+Table13[[#This Row],[Discard]]/100000&gt;0,SUM(Table13[[#This Row],[Sou]:[Bal]])-Table13[[#This Row],[Discard]]*0.9999,"")</f>
        <v/>
      </c>
      <c r="L74" s="2" t="str">
        <f>IF(Table13[[#This Row],[Points]]&lt;&gt;"",RANK(Table13[[#This Row],[Points]],Table13[Points]),"")</f>
        <v/>
      </c>
      <c r="M74" s="5" t="str">
        <f>IF(Table13[[#This Row],[Name]]&lt;&gt;"",Table13[[#This Row],[Name]],"")</f>
        <v/>
      </c>
      <c r="N74">
        <f>SUM(Table13[[#This Row],[Sou]:[Column3]])-Table13[[#This Row],[Discard]]</f>
        <v>0</v>
      </c>
      <c r="O74" s="5">
        <f>RANK(Table13[[#This Row],[Total2]],Table13[Total2])</f>
        <v>14</v>
      </c>
    </row>
    <row r="75" spans="10:15">
      <c r="J75" s="3">
        <f>IF(COUNT(Table13[[#This Row],[Sou]:[Bal]])&gt;1,MIN(Table13[[#This Row],[Sou]:[Column2]]),0)</f>
        <v>0</v>
      </c>
      <c r="K75" s="17" t="str">
        <f>IF(SUM(Table13[[#This Row],[Sou]:[Bal]])-Table13[[#This Row],[Discard]]+Table13[[#This Row],[Discard]]/100000&gt;0,SUM(Table13[[#This Row],[Sou]:[Bal]])-Table13[[#This Row],[Discard]]*0.9999,"")</f>
        <v/>
      </c>
      <c r="L75" s="2" t="str">
        <f>IF(Table13[[#This Row],[Points]]&lt;&gt;"",RANK(Table13[[#This Row],[Points]],Table13[Points]),"")</f>
        <v/>
      </c>
      <c r="M75" s="5" t="str">
        <f>IF(Table13[[#This Row],[Name]]&lt;&gt;"",Table13[[#This Row],[Name]],"")</f>
        <v/>
      </c>
      <c r="N75">
        <f>SUM(Table13[[#This Row],[Sou]:[Column3]])-Table13[[#This Row],[Discard]]</f>
        <v>0</v>
      </c>
      <c r="O75" s="5">
        <f>RANK(Table13[[#This Row],[Total2]],Table13[Total2])</f>
        <v>14</v>
      </c>
    </row>
    <row r="76" spans="10:15">
      <c r="J76" s="3">
        <f>IF(COUNT(Table13[[#This Row],[Sou]:[Bal]])&gt;1,MIN(Table13[[#This Row],[Sou]:[Column2]]),0)</f>
        <v>0</v>
      </c>
      <c r="K76" s="17" t="str">
        <f>IF(SUM(Table13[[#This Row],[Sou]:[Bal]])-Table13[[#This Row],[Discard]]+Table13[[#This Row],[Discard]]/100000&gt;0,SUM(Table13[[#This Row],[Sou]:[Bal]])-Table13[[#This Row],[Discard]]*0.9999,"")</f>
        <v/>
      </c>
      <c r="L76" s="2" t="str">
        <f>IF(Table13[[#This Row],[Points]]&lt;&gt;"",RANK(Table13[[#This Row],[Points]],Table13[Points]),"")</f>
        <v/>
      </c>
      <c r="M76" s="5" t="str">
        <f>IF(Table13[[#This Row],[Name]]&lt;&gt;"",Table13[[#This Row],[Name]],"")</f>
        <v/>
      </c>
      <c r="N76">
        <f>SUM(Table13[[#This Row],[Sou]:[Column3]])-Table13[[#This Row],[Discard]]</f>
        <v>0</v>
      </c>
      <c r="O76" s="5">
        <f>RANK(Table13[[#This Row],[Total2]],Table13[Total2])</f>
        <v>14</v>
      </c>
    </row>
    <row r="77" spans="10:15">
      <c r="J77" s="3">
        <f>IF(COUNT(Table13[[#This Row],[Sou]:[Bal]])&gt;1,MIN(Table13[[#This Row],[Sou]:[Column2]]),0)</f>
        <v>0</v>
      </c>
      <c r="K77" s="17" t="str">
        <f>IF(SUM(Table13[[#This Row],[Sou]:[Bal]])-Table13[[#This Row],[Discard]]+Table13[[#This Row],[Discard]]/100000&gt;0,SUM(Table13[[#This Row],[Sou]:[Bal]])-Table13[[#This Row],[Discard]]*0.9999,"")</f>
        <v/>
      </c>
      <c r="L77" s="2" t="str">
        <f>IF(Table13[[#This Row],[Points]]&lt;&gt;"",RANK(Table13[[#This Row],[Points]],Table13[Points]),"")</f>
        <v/>
      </c>
      <c r="M77" s="5" t="str">
        <f>IF(Table13[[#This Row],[Name]]&lt;&gt;"",Table13[[#This Row],[Name]],"")</f>
        <v/>
      </c>
      <c r="N77">
        <f>SUM(Table13[[#This Row],[Sou]:[Column3]])-Table13[[#This Row],[Discard]]</f>
        <v>0</v>
      </c>
      <c r="O77" s="5">
        <f>RANK(Table13[[#This Row],[Total2]],Table13[Total2])</f>
        <v>14</v>
      </c>
    </row>
    <row r="78" spans="10:15">
      <c r="J78" s="3">
        <f>IF(COUNT(Table13[[#This Row],[Sou]:[Bal]])&gt;1,MIN(Table13[[#This Row],[Sou]:[Column2]]),0)</f>
        <v>0</v>
      </c>
      <c r="K78" s="17" t="str">
        <f>IF(SUM(Table13[[#This Row],[Sou]:[Bal]])-Table13[[#This Row],[Discard]]+Table13[[#This Row],[Discard]]/100000&gt;0,SUM(Table13[[#This Row],[Sou]:[Bal]])-Table13[[#This Row],[Discard]]*0.9999,"")</f>
        <v/>
      </c>
      <c r="L78" s="2" t="str">
        <f>IF(Table13[[#This Row],[Points]]&lt;&gt;"",RANK(Table13[[#This Row],[Points]],Table13[Points]),"")</f>
        <v/>
      </c>
      <c r="M78" s="5" t="str">
        <f>IF(Table13[[#This Row],[Name]]&lt;&gt;"",Table13[[#This Row],[Name]],"")</f>
        <v/>
      </c>
      <c r="N78">
        <f>SUM(Table13[[#This Row],[Sou]:[Column3]])-Table13[[#This Row],[Discard]]</f>
        <v>0</v>
      </c>
      <c r="O78" s="5">
        <f>RANK(Table13[[#This Row],[Total2]],Table13[Total2])</f>
        <v>14</v>
      </c>
    </row>
    <row r="79" spans="10:15">
      <c r="J79" s="3">
        <f>IF(COUNT(Table13[[#This Row],[Sou]:[Bal]])&gt;1,MIN(Table13[[#This Row],[Sou]:[Column2]]),0)</f>
        <v>0</v>
      </c>
      <c r="K79" s="17" t="str">
        <f>IF(SUM(Table13[[#This Row],[Sou]:[Bal]])-Table13[[#This Row],[Discard]]+Table13[[#This Row],[Discard]]/100000&gt;0,SUM(Table13[[#This Row],[Sou]:[Bal]])-Table13[[#This Row],[Discard]]*0.9999,"")</f>
        <v/>
      </c>
      <c r="L79" s="2" t="str">
        <f>IF(Table13[[#This Row],[Points]]&lt;&gt;"",RANK(Table13[[#This Row],[Points]],Table13[Points]),"")</f>
        <v/>
      </c>
      <c r="M79" s="5" t="str">
        <f>IF(Table13[[#This Row],[Name]]&lt;&gt;"",Table13[[#This Row],[Name]],"")</f>
        <v/>
      </c>
      <c r="N79">
        <f>SUM(Table13[[#This Row],[Sou]:[Column3]])-Table13[[#This Row],[Discard]]</f>
        <v>0</v>
      </c>
      <c r="O79" s="5">
        <f>RANK(Table13[[#This Row],[Total2]],Table13[Total2])</f>
        <v>14</v>
      </c>
    </row>
    <row r="80" spans="10:15">
      <c r="J80" s="3">
        <f>IF(COUNT(Table13[[#This Row],[Sou]:[Bal]])&gt;1,MIN(Table13[[#This Row],[Sou]:[Column2]]),0)</f>
        <v>0</v>
      </c>
      <c r="K80" s="17" t="str">
        <f>IF(SUM(Table13[[#This Row],[Sou]:[Bal]])-Table13[[#This Row],[Discard]]+Table13[[#This Row],[Discard]]/100000&gt;0,SUM(Table13[[#This Row],[Sou]:[Bal]])-Table13[[#This Row],[Discard]]*0.9999,"")</f>
        <v/>
      </c>
      <c r="L80" s="2" t="str">
        <f>IF(Table13[[#This Row],[Points]]&lt;&gt;"",RANK(Table13[[#This Row],[Points]],Table13[Points]),"")</f>
        <v/>
      </c>
      <c r="M80" s="5" t="str">
        <f>IF(Table13[[#This Row],[Name]]&lt;&gt;"",Table13[[#This Row],[Name]],"")</f>
        <v/>
      </c>
      <c r="N80">
        <f>SUM(Table13[[#This Row],[Sou]:[Column3]])-Table13[[#This Row],[Discard]]</f>
        <v>0</v>
      </c>
      <c r="O80" s="5">
        <f>RANK(Table13[[#This Row],[Total2]],Table13[Total2])</f>
        <v>14</v>
      </c>
    </row>
    <row r="81" spans="10:15">
      <c r="J81" s="3">
        <f>IF(COUNT(Table13[[#This Row],[Sou]:[Bal]])&gt;1,MIN(Table13[[#This Row],[Sou]:[Column2]]),0)</f>
        <v>0</v>
      </c>
      <c r="K81" s="17" t="str">
        <f>IF(SUM(Table13[[#This Row],[Sou]:[Bal]])-Table13[[#This Row],[Discard]]+Table13[[#This Row],[Discard]]/100000&gt;0,SUM(Table13[[#This Row],[Sou]:[Bal]])-Table13[[#This Row],[Discard]]*0.9999,"")</f>
        <v/>
      </c>
      <c r="L81" s="2" t="str">
        <f>IF(Table13[[#This Row],[Points]]&lt;&gt;"",RANK(Table13[[#This Row],[Points]],Table13[Points]),"")</f>
        <v/>
      </c>
      <c r="M81" s="5" t="str">
        <f>IF(Table13[[#This Row],[Name]]&lt;&gt;"",Table13[[#This Row],[Name]],"")</f>
        <v/>
      </c>
      <c r="N81">
        <f>SUM(Table13[[#This Row],[Sou]:[Column3]])-Table13[[#This Row],[Discard]]</f>
        <v>0</v>
      </c>
      <c r="O81" s="5">
        <f>RANK(Table13[[#This Row],[Total2]],Table13[Total2])</f>
        <v>14</v>
      </c>
    </row>
    <row r="82" spans="10:15">
      <c r="J82" s="3">
        <f>IF(COUNT(Table13[[#This Row],[Sou]:[Bal]])&gt;1,MIN(Table13[[#This Row],[Sou]:[Column2]]),0)</f>
        <v>0</v>
      </c>
      <c r="K82" s="17" t="str">
        <f>IF(SUM(Table13[[#This Row],[Sou]:[Bal]])-Table13[[#This Row],[Discard]]+Table13[[#This Row],[Discard]]/100000&gt;0,SUM(Table13[[#This Row],[Sou]:[Bal]])-Table13[[#This Row],[Discard]]*0.9999,"")</f>
        <v/>
      </c>
      <c r="L82" s="2" t="str">
        <f>IF(Table13[[#This Row],[Points]]&lt;&gt;"",RANK(Table13[[#This Row],[Points]],Table13[Points]),"")</f>
        <v/>
      </c>
      <c r="M82" s="5" t="str">
        <f>IF(Table13[[#This Row],[Name]]&lt;&gt;"",Table13[[#This Row],[Name]],"")</f>
        <v/>
      </c>
      <c r="N82">
        <f>SUM(Table13[[#This Row],[Sou]:[Column3]])-Table13[[#This Row],[Discard]]</f>
        <v>0</v>
      </c>
      <c r="O82" s="5">
        <f>RANK(Table13[[#This Row],[Total2]],Table13[Total2])</f>
        <v>14</v>
      </c>
    </row>
    <row r="83" spans="10:15">
      <c r="J83" s="3">
        <f>IF(COUNT(Table13[[#This Row],[Sou]:[Bal]])&gt;1,MIN(Table13[[#This Row],[Sou]:[Column2]]),0)</f>
        <v>0</v>
      </c>
      <c r="K83" s="17" t="str">
        <f>IF(SUM(Table13[[#This Row],[Sou]:[Bal]])-Table13[[#This Row],[Discard]]+Table13[[#This Row],[Discard]]/100000&gt;0,SUM(Table13[[#This Row],[Sou]:[Bal]])-Table13[[#This Row],[Discard]]*0.9999,"")</f>
        <v/>
      </c>
      <c r="L83" s="2" t="str">
        <f>IF(Table13[[#This Row],[Points]]&lt;&gt;"",RANK(Table13[[#This Row],[Points]],Table13[Points]),"")</f>
        <v/>
      </c>
      <c r="M83" s="5" t="str">
        <f>IF(Table13[[#This Row],[Name]]&lt;&gt;"",Table13[[#This Row],[Name]],"")</f>
        <v/>
      </c>
      <c r="N83">
        <f>SUM(Table13[[#This Row],[Sou]:[Column3]])-Table13[[#This Row],[Discard]]</f>
        <v>0</v>
      </c>
      <c r="O83" s="5">
        <f>RANK(Table13[[#This Row],[Total2]],Table13[Total2])</f>
        <v>14</v>
      </c>
    </row>
    <row r="84" spans="10:15">
      <c r="J84" s="3">
        <f>IF(COUNT(Table13[[#This Row],[Sou]:[Bal]])&gt;1,MIN(Table13[[#This Row],[Sou]:[Column2]]),0)</f>
        <v>0</v>
      </c>
      <c r="K84" s="17" t="str">
        <f>IF(SUM(Table13[[#This Row],[Sou]:[Bal]])-Table13[[#This Row],[Discard]]+Table13[[#This Row],[Discard]]/100000&gt;0,SUM(Table13[[#This Row],[Sou]:[Bal]])-Table13[[#This Row],[Discard]]*0.9999,"")</f>
        <v/>
      </c>
      <c r="L84" s="2" t="str">
        <f>IF(Table13[[#This Row],[Points]]&lt;&gt;"",RANK(Table13[[#This Row],[Points]],Table13[Points]),"")</f>
        <v/>
      </c>
      <c r="M84" s="5" t="str">
        <f>IF(Table13[[#This Row],[Name]]&lt;&gt;"",Table13[[#This Row],[Name]],"")</f>
        <v/>
      </c>
      <c r="N84">
        <f>SUM(Table13[[#This Row],[Sou]:[Column3]])-Table13[[#This Row],[Discard]]</f>
        <v>0</v>
      </c>
      <c r="O84" s="5">
        <f>RANK(Table13[[#This Row],[Total2]],Table13[Total2])</f>
        <v>14</v>
      </c>
    </row>
    <row r="85" spans="10:15">
      <c r="J85" s="3">
        <f>IF(COUNT(Table13[[#This Row],[Sou]:[Bal]])&gt;1,MIN(Table13[[#This Row],[Sou]:[Column2]]),0)</f>
        <v>0</v>
      </c>
      <c r="K85" s="17" t="str">
        <f>IF(SUM(Table13[[#This Row],[Sou]:[Bal]])-Table13[[#This Row],[Discard]]+Table13[[#This Row],[Discard]]/100000&gt;0,SUM(Table13[[#This Row],[Sou]:[Bal]])-Table13[[#This Row],[Discard]]*0.9999,"")</f>
        <v/>
      </c>
      <c r="L85" s="2" t="str">
        <f>IF(Table13[[#This Row],[Points]]&lt;&gt;"",RANK(Table13[[#This Row],[Points]],Table13[Points]),"")</f>
        <v/>
      </c>
      <c r="M85" s="5" t="str">
        <f>IF(Table13[[#This Row],[Name]]&lt;&gt;"",Table13[[#This Row],[Name]],"")</f>
        <v/>
      </c>
      <c r="N85">
        <f>SUM(Table13[[#This Row],[Sou]:[Column3]])-Table13[[#This Row],[Discard]]</f>
        <v>0</v>
      </c>
      <c r="O85" s="5">
        <f>RANK(Table13[[#This Row],[Total2]],Table13[Total2])</f>
        <v>14</v>
      </c>
    </row>
    <row r="86" spans="10:15">
      <c r="J86" s="3">
        <f>IF(COUNT(Table13[[#This Row],[Sou]:[Bal]])&gt;1,MIN(Table13[[#This Row],[Sou]:[Column2]]),0)</f>
        <v>0</v>
      </c>
      <c r="K86" s="17" t="str">
        <f>IF(SUM(Table13[[#This Row],[Sou]:[Bal]])-Table13[[#This Row],[Discard]]+Table13[[#This Row],[Discard]]/100000&gt;0,SUM(Table13[[#This Row],[Sou]:[Bal]])-Table13[[#This Row],[Discard]]*0.9999,"")</f>
        <v/>
      </c>
      <c r="L86" s="2" t="str">
        <f>IF(Table13[[#This Row],[Points]]&lt;&gt;"",RANK(Table13[[#This Row],[Points]],Table13[Points]),"")</f>
        <v/>
      </c>
      <c r="M86" s="5" t="str">
        <f>IF(Table13[[#This Row],[Name]]&lt;&gt;"",Table13[[#This Row],[Name]],"")</f>
        <v/>
      </c>
      <c r="N86">
        <f>SUM(Table13[[#This Row],[Sou]:[Column3]])-Table13[[#This Row],[Discard]]</f>
        <v>0</v>
      </c>
      <c r="O86" s="5">
        <f>RANK(Table13[[#This Row],[Total2]],Table13[Total2])</f>
        <v>14</v>
      </c>
    </row>
    <row r="87" spans="10:15">
      <c r="J87" s="3">
        <f>IF(COUNT(Table13[[#This Row],[Sou]:[Bal]])&gt;1,MIN(Table13[[#This Row],[Sou]:[Column2]]),0)</f>
        <v>0</v>
      </c>
      <c r="K87" s="17" t="str">
        <f>IF(SUM(Table13[[#This Row],[Sou]:[Bal]])-Table13[[#This Row],[Discard]]+Table13[[#This Row],[Discard]]/100000&gt;0,SUM(Table13[[#This Row],[Sou]:[Bal]])-Table13[[#This Row],[Discard]]*0.9999,"")</f>
        <v/>
      </c>
      <c r="L87" s="2" t="str">
        <f>IF(Table13[[#This Row],[Points]]&lt;&gt;"",RANK(Table13[[#This Row],[Points]],Table13[Points]),"")</f>
        <v/>
      </c>
      <c r="M87" s="5" t="str">
        <f>IF(Table13[[#This Row],[Name]]&lt;&gt;"",Table13[[#This Row],[Name]],"")</f>
        <v/>
      </c>
      <c r="N87">
        <f>SUM(Table13[[#This Row],[Sou]:[Column3]])-Table13[[#This Row],[Discard]]</f>
        <v>0</v>
      </c>
      <c r="O87" s="5">
        <f>RANK(Table13[[#This Row],[Total2]],Table13[Total2])</f>
        <v>14</v>
      </c>
    </row>
    <row r="88" spans="10:15">
      <c r="J88" s="3">
        <f>IF(COUNT(Table13[[#This Row],[Sou]:[Bal]])&gt;1,MIN(Table13[[#This Row],[Sou]:[Column2]]),0)</f>
        <v>0</v>
      </c>
      <c r="K88" s="17" t="str">
        <f>IF(SUM(Table13[[#This Row],[Sou]:[Bal]])-Table13[[#This Row],[Discard]]+Table13[[#This Row],[Discard]]/100000&gt;0,SUM(Table13[[#This Row],[Sou]:[Bal]])-Table13[[#This Row],[Discard]]*0.9999,"")</f>
        <v/>
      </c>
      <c r="L88" s="2" t="str">
        <f>IF(Table13[[#This Row],[Points]]&lt;&gt;"",RANK(Table13[[#This Row],[Points]],Table13[Points]),"")</f>
        <v/>
      </c>
      <c r="M88" s="5" t="str">
        <f>IF(Table13[[#This Row],[Name]]&lt;&gt;"",Table13[[#This Row],[Name]],"")</f>
        <v/>
      </c>
      <c r="N88">
        <f>SUM(Table13[[#This Row],[Sou]:[Column3]])-Table13[[#This Row],[Discard]]</f>
        <v>0</v>
      </c>
      <c r="O88" s="5">
        <f>RANK(Table13[[#This Row],[Total2]],Table13[Total2])</f>
        <v>14</v>
      </c>
    </row>
    <row r="89" spans="10:15">
      <c r="J89" s="3">
        <f>IF(COUNT(Table13[[#This Row],[Sou]:[Bal]])&gt;1,MIN(Table13[[#This Row],[Sou]:[Column2]]),0)</f>
        <v>0</v>
      </c>
      <c r="K89" s="17" t="str">
        <f>IF(SUM(Table13[[#This Row],[Sou]:[Bal]])-Table13[[#This Row],[Discard]]+Table13[[#This Row],[Discard]]/100000&gt;0,SUM(Table13[[#This Row],[Sou]:[Bal]])-Table13[[#This Row],[Discard]]*0.9999,"")</f>
        <v/>
      </c>
      <c r="L89" s="2" t="str">
        <f>IF(Table13[[#This Row],[Points]]&lt;&gt;"",RANK(Table13[[#This Row],[Points]],Table13[Points]),"")</f>
        <v/>
      </c>
      <c r="M89" s="5" t="str">
        <f>IF(Table13[[#This Row],[Name]]&lt;&gt;"",Table13[[#This Row],[Name]],"")</f>
        <v/>
      </c>
      <c r="N89">
        <f>SUM(Table13[[#This Row],[Sou]:[Column3]])-Table13[[#This Row],[Discard]]</f>
        <v>0</v>
      </c>
      <c r="O89" s="5">
        <f>RANK(Table13[[#This Row],[Total2]],Table13[Total2])</f>
        <v>14</v>
      </c>
    </row>
    <row r="90" spans="10:15">
      <c r="J90" s="3">
        <f>IF(COUNT(Table13[[#This Row],[Sou]:[Bal]])&gt;1,MIN(Table13[[#This Row],[Sou]:[Column2]]),0)</f>
        <v>0</v>
      </c>
      <c r="K90" s="17" t="str">
        <f>IF(SUM(Table13[[#This Row],[Sou]:[Bal]])-Table13[[#This Row],[Discard]]+Table13[[#This Row],[Discard]]/100000&gt;0,SUM(Table13[[#This Row],[Sou]:[Bal]])-Table13[[#This Row],[Discard]]*0.9999,"")</f>
        <v/>
      </c>
      <c r="L90" s="2" t="str">
        <f>IF(Table13[[#This Row],[Points]]&lt;&gt;"",RANK(Table13[[#This Row],[Points]],Table13[Points]),"")</f>
        <v/>
      </c>
      <c r="M90" s="5" t="str">
        <f>IF(Table13[[#This Row],[Name]]&lt;&gt;"",Table13[[#This Row],[Name]],"")</f>
        <v/>
      </c>
      <c r="N90">
        <f>SUM(Table13[[#This Row],[Sou]:[Column3]])-Table13[[#This Row],[Discard]]</f>
        <v>0</v>
      </c>
      <c r="O90" s="5">
        <f>RANK(Table13[[#This Row],[Total2]],Table13[Total2])</f>
        <v>14</v>
      </c>
    </row>
    <row r="91" spans="10:15">
      <c r="J91" s="3">
        <f>IF(COUNT(Table13[[#This Row],[Sou]:[Bal]])&gt;1,MIN(Table13[[#This Row],[Sou]:[Column2]]),0)</f>
        <v>0</v>
      </c>
      <c r="K91" s="17" t="str">
        <f>IF(SUM(Table13[[#This Row],[Sou]:[Bal]])-Table13[[#This Row],[Discard]]+Table13[[#This Row],[Discard]]/100000&gt;0,SUM(Table13[[#This Row],[Sou]:[Bal]])-Table13[[#This Row],[Discard]]*0.9999,"")</f>
        <v/>
      </c>
      <c r="L91" s="2" t="str">
        <f>IF(Table13[[#This Row],[Points]]&lt;&gt;"",RANK(Table13[[#This Row],[Points]],Table13[Points]),"")</f>
        <v/>
      </c>
      <c r="M91" s="5" t="str">
        <f>IF(Table13[[#This Row],[Name]]&lt;&gt;"",Table13[[#This Row],[Name]],"")</f>
        <v/>
      </c>
      <c r="N91">
        <f>SUM(Table13[[#This Row],[Sou]:[Column3]])-Table13[[#This Row],[Discard]]</f>
        <v>0</v>
      </c>
      <c r="O91" s="5">
        <f>RANK(Table13[[#This Row],[Total2]],Table13[Total2])</f>
        <v>14</v>
      </c>
    </row>
    <row r="92" spans="10:15">
      <c r="J92" s="3">
        <f>IF(COUNT(Table13[[#This Row],[Sou]:[Bal]])&gt;1,MIN(Table13[[#This Row],[Sou]:[Column2]]),0)</f>
        <v>0</v>
      </c>
      <c r="K92" s="17" t="str">
        <f>IF(SUM(Table13[[#This Row],[Sou]:[Bal]])-Table13[[#This Row],[Discard]]+Table13[[#This Row],[Discard]]/100000&gt;0,SUM(Table13[[#This Row],[Sou]:[Bal]])-Table13[[#This Row],[Discard]]*0.9999,"")</f>
        <v/>
      </c>
      <c r="L92" s="2" t="str">
        <f>IF(Table13[[#This Row],[Points]]&lt;&gt;"",RANK(Table13[[#This Row],[Points]],Table13[Points]),"")</f>
        <v/>
      </c>
      <c r="M92" s="5" t="str">
        <f>IF(Table13[[#This Row],[Name]]&lt;&gt;"",Table13[[#This Row],[Name]],"")</f>
        <v/>
      </c>
      <c r="N92">
        <f>SUM(Table13[[#This Row],[Sou]:[Column3]])-Table13[[#This Row],[Discard]]</f>
        <v>0</v>
      </c>
      <c r="O92" s="5">
        <f>RANK(Table13[[#This Row],[Total2]],Table13[Total2])</f>
        <v>14</v>
      </c>
    </row>
    <row r="93" spans="10:15">
      <c r="J93" s="3">
        <f>IF(COUNT(Table13[[#This Row],[Sou]:[Bal]])&gt;1,MIN(Table13[[#This Row],[Sou]:[Column2]]),0)</f>
        <v>0</v>
      </c>
      <c r="K93" s="17" t="str">
        <f>IF(SUM(Table13[[#This Row],[Sou]:[Bal]])-Table13[[#This Row],[Discard]]+Table13[[#This Row],[Discard]]/100000&gt;0,SUM(Table13[[#This Row],[Sou]:[Bal]])-Table13[[#This Row],[Discard]]*0.9999,"")</f>
        <v/>
      </c>
      <c r="L93" s="2" t="str">
        <f>IF(Table13[[#This Row],[Points]]&lt;&gt;"",RANK(Table13[[#This Row],[Points]],Table13[Points]),"")</f>
        <v/>
      </c>
      <c r="M93" s="5" t="str">
        <f>IF(Table13[[#This Row],[Name]]&lt;&gt;"",Table13[[#This Row],[Name]],"")</f>
        <v/>
      </c>
      <c r="N93">
        <f>SUM(Table13[[#This Row],[Sou]:[Column3]])-Table13[[#This Row],[Discard]]</f>
        <v>0</v>
      </c>
      <c r="O93" s="5">
        <f>RANK(Table13[[#This Row],[Total2]],Table13[Total2])</f>
        <v>14</v>
      </c>
    </row>
    <row r="94" spans="10:15">
      <c r="J94" s="3">
        <f>IF(COUNT(Table13[[#This Row],[Sou]:[Bal]])&gt;1,MIN(Table13[[#This Row],[Sou]:[Column2]]),0)</f>
        <v>0</v>
      </c>
      <c r="K94" s="17" t="str">
        <f>IF(SUM(Table13[[#This Row],[Sou]:[Bal]])-Table13[[#This Row],[Discard]]+Table13[[#This Row],[Discard]]/100000&gt;0,SUM(Table13[[#This Row],[Sou]:[Bal]])-Table13[[#This Row],[Discard]]*0.9999,"")</f>
        <v/>
      </c>
      <c r="L94" s="2" t="str">
        <f>IF(Table13[[#This Row],[Points]]&lt;&gt;"",RANK(Table13[[#This Row],[Points]],Table13[Points]),"")</f>
        <v/>
      </c>
      <c r="M94" s="5" t="str">
        <f>IF(Table13[[#This Row],[Name]]&lt;&gt;"",Table13[[#This Row],[Name]],"")</f>
        <v/>
      </c>
      <c r="N94">
        <f>SUM(Table13[[#This Row],[Sou]:[Column3]])-Table13[[#This Row],[Discard]]</f>
        <v>0</v>
      </c>
      <c r="O94" s="5">
        <f>RANK(Table13[[#This Row],[Total2]],Table13[Total2])</f>
        <v>14</v>
      </c>
    </row>
    <row r="95" spans="10:15">
      <c r="J95" s="3">
        <f>IF(COUNT(Table13[[#This Row],[Sou]:[Bal]])&gt;1,MIN(Table13[[#This Row],[Sou]:[Column2]]),0)</f>
        <v>0</v>
      </c>
      <c r="K95" s="17" t="str">
        <f>IF(SUM(Table13[[#This Row],[Sou]:[Bal]])-Table13[[#This Row],[Discard]]+Table13[[#This Row],[Discard]]/100000&gt;0,SUM(Table13[[#This Row],[Sou]:[Bal]])-Table13[[#This Row],[Discard]]*0.9999,"")</f>
        <v/>
      </c>
      <c r="L95" s="2" t="str">
        <f>IF(Table13[[#This Row],[Points]]&lt;&gt;"",RANK(Table13[[#This Row],[Points]],Table13[Points]),"")</f>
        <v/>
      </c>
      <c r="M95" s="5" t="str">
        <f>IF(Table13[[#This Row],[Name]]&lt;&gt;"",Table13[[#This Row],[Name]],"")</f>
        <v/>
      </c>
      <c r="N95">
        <f>SUM(Table13[[#This Row],[Sou]:[Column3]])-Table13[[#This Row],[Discard]]</f>
        <v>0</v>
      </c>
      <c r="O95" s="5">
        <f>RANK(Table13[[#This Row],[Total2]],Table13[Total2])</f>
        <v>14</v>
      </c>
    </row>
    <row r="96" spans="10:15">
      <c r="J96" s="3">
        <f>IF(COUNT(Table13[[#This Row],[Sou]:[Bal]])&gt;1,MIN(Table13[[#This Row],[Sou]:[Column2]]),0)</f>
        <v>0</v>
      </c>
      <c r="K96" s="17" t="str">
        <f>IF(SUM(Table13[[#This Row],[Sou]:[Bal]])-Table13[[#This Row],[Discard]]+Table13[[#This Row],[Discard]]/100000&gt;0,SUM(Table13[[#This Row],[Sou]:[Bal]])-Table13[[#This Row],[Discard]]*0.9999,"")</f>
        <v/>
      </c>
      <c r="L96" s="2" t="str">
        <f>IF(Table13[[#This Row],[Points]]&lt;&gt;"",RANK(Table13[[#This Row],[Points]],Table13[Points]),"")</f>
        <v/>
      </c>
      <c r="M96" s="5" t="str">
        <f>IF(Table13[[#This Row],[Name]]&lt;&gt;"",Table13[[#This Row],[Name]],"")</f>
        <v/>
      </c>
      <c r="N96">
        <f>SUM(Table13[[#This Row],[Sou]:[Column3]])-Table13[[#This Row],[Discard]]</f>
        <v>0</v>
      </c>
      <c r="O96" s="5">
        <f>RANK(Table13[[#This Row],[Total2]],Table13[Total2])</f>
        <v>14</v>
      </c>
    </row>
    <row r="97" spans="10:15">
      <c r="J97" s="3">
        <f>IF(COUNT(Table13[[#This Row],[Sou]:[Bal]])&gt;1,MIN(Table13[[#This Row],[Sou]:[Column2]]),0)</f>
        <v>0</v>
      </c>
      <c r="K97" s="17" t="str">
        <f>IF(SUM(Table13[[#This Row],[Sou]:[Bal]])-Table13[[#This Row],[Discard]]+Table13[[#This Row],[Discard]]/100000&gt;0,SUM(Table13[[#This Row],[Sou]:[Bal]])-Table13[[#This Row],[Discard]]*0.9999,"")</f>
        <v/>
      </c>
      <c r="L97" s="2" t="str">
        <f>IF(Table13[[#This Row],[Points]]&lt;&gt;"",RANK(Table13[[#This Row],[Points]],Table13[Points]),"")</f>
        <v/>
      </c>
      <c r="M97" s="5" t="str">
        <f>IF(Table13[[#This Row],[Name]]&lt;&gt;"",Table13[[#This Row],[Name]],"")</f>
        <v/>
      </c>
      <c r="N97">
        <f>SUM(Table13[[#This Row],[Sou]:[Column3]])-Table13[[#This Row],[Discard]]</f>
        <v>0</v>
      </c>
      <c r="O97" s="5">
        <f>RANK(Table13[[#This Row],[Total2]],Table13[Total2])</f>
        <v>14</v>
      </c>
    </row>
    <row r="98" spans="10:15">
      <c r="J98" s="3">
        <f>IF(COUNT(Table13[[#This Row],[Sou]:[Bal]])&gt;1,MIN(Table13[[#This Row],[Sou]:[Column2]]),0)</f>
        <v>0</v>
      </c>
      <c r="K98" s="17" t="str">
        <f>IF(SUM(Table13[[#This Row],[Sou]:[Bal]])-Table13[[#This Row],[Discard]]+Table13[[#This Row],[Discard]]/100000&gt;0,SUM(Table13[[#This Row],[Sou]:[Bal]])-Table13[[#This Row],[Discard]]*0.9999,"")</f>
        <v/>
      </c>
      <c r="L98" s="2" t="str">
        <f>IF(Table13[[#This Row],[Points]]&lt;&gt;"",RANK(Table13[[#This Row],[Points]],Table13[Points]),"")</f>
        <v/>
      </c>
      <c r="M98" s="5" t="str">
        <f>IF(Table13[[#This Row],[Name]]&lt;&gt;"",Table13[[#This Row],[Name]],"")</f>
        <v/>
      </c>
      <c r="N98">
        <f>SUM(Table13[[#This Row],[Sou]:[Column3]])-Table13[[#This Row],[Discard]]</f>
        <v>0</v>
      </c>
      <c r="O98" s="5">
        <f>RANK(Table13[[#This Row],[Total2]],Table13[Total2])</f>
        <v>14</v>
      </c>
    </row>
    <row r="99" spans="10:15">
      <c r="J99" s="3">
        <f>IF(COUNT(Table13[[#This Row],[Sou]:[Bal]])&gt;1,MIN(Table13[[#This Row],[Sou]:[Column2]]),0)</f>
        <v>0</v>
      </c>
      <c r="K99" s="17" t="str">
        <f>IF(SUM(Table13[[#This Row],[Sou]:[Bal]])-Table13[[#This Row],[Discard]]+Table13[[#This Row],[Discard]]/100000&gt;0,SUM(Table13[[#This Row],[Sou]:[Bal]])-Table13[[#This Row],[Discard]]*0.9999,"")</f>
        <v/>
      </c>
      <c r="L99" s="2" t="str">
        <f>IF(Table13[[#This Row],[Points]]&lt;&gt;"",RANK(Table13[[#This Row],[Points]],Table13[Points]),"")</f>
        <v/>
      </c>
      <c r="M99" s="5" t="str">
        <f>IF(Table13[[#This Row],[Name]]&lt;&gt;"",Table13[[#This Row],[Name]],"")</f>
        <v/>
      </c>
      <c r="N99">
        <f>SUM(Table13[[#This Row],[Sou]:[Column3]])-Table13[[#This Row],[Discard]]</f>
        <v>0</v>
      </c>
      <c r="O99" s="5">
        <f>RANK(Table13[[#This Row],[Total2]],Table13[Total2])</f>
        <v>14</v>
      </c>
    </row>
    <row r="100" spans="10:15">
      <c r="J100" s="3">
        <f>IF(COUNT(Table13[[#This Row],[Sou]:[Bal]])&gt;1,MIN(Table13[[#This Row],[Sou]:[Column2]]),0)</f>
        <v>0</v>
      </c>
      <c r="K100" s="17" t="str">
        <f>IF(SUM(Table13[[#This Row],[Sou]:[Bal]])-Table13[[#This Row],[Discard]]+Table13[[#This Row],[Discard]]/100000&gt;0,SUM(Table13[[#This Row],[Sou]:[Bal]])-Table13[[#This Row],[Discard]]*0.9999,"")</f>
        <v/>
      </c>
      <c r="L100" s="2" t="str">
        <f>IF(Table13[[#This Row],[Points]]&lt;&gt;"",RANK(Table13[[#This Row],[Points]],Table13[Points]),"")</f>
        <v/>
      </c>
      <c r="M100" s="5" t="str">
        <f>IF(Table13[[#This Row],[Name]]&lt;&gt;"",Table13[[#This Row],[Name]],"")</f>
        <v/>
      </c>
      <c r="N100">
        <f>SUM(Table13[[#This Row],[Sou]:[Column3]])-Table13[[#This Row],[Discard]]</f>
        <v>0</v>
      </c>
      <c r="O100" s="5">
        <f>RANK(Table13[[#This Row],[Total2]],Table13[Total2])</f>
        <v>14</v>
      </c>
    </row>
    <row r="101" spans="10:15">
      <c r="J101" s="3">
        <f>IF(COUNT(Table13[[#This Row],[Sou]:[Bal]])&gt;1,MIN(Table13[[#This Row],[Sou]:[Column2]]),0)</f>
        <v>0</v>
      </c>
      <c r="K101" s="17" t="str">
        <f>IF(SUM(Table13[[#This Row],[Sou]:[Bal]])-Table13[[#This Row],[Discard]]+Table13[[#This Row],[Discard]]/100000&gt;0,SUM(Table13[[#This Row],[Sou]:[Bal]])-Table13[[#This Row],[Discard]]*0.9999,"")</f>
        <v/>
      </c>
      <c r="L101" s="2" t="str">
        <f>IF(Table13[[#This Row],[Points]]&lt;&gt;"",RANK(Table13[[#This Row],[Points]],Table13[Points]),"")</f>
        <v/>
      </c>
      <c r="M101" s="5" t="str">
        <f>IF(Table13[[#This Row],[Name]]&lt;&gt;"",Table13[[#This Row],[Name]],"")</f>
        <v/>
      </c>
      <c r="N101">
        <f>SUM(Table13[[#This Row],[Sou]:[Column3]])-Table13[[#This Row],[Discard]]</f>
        <v>0</v>
      </c>
      <c r="O101" s="5">
        <f>RANK(Table13[[#This Row],[Total2]],Table13[Total2])</f>
        <v>14</v>
      </c>
    </row>
    <row r="102" spans="10:15">
      <c r="J102" s="3">
        <f>IF(COUNT(Table13[[#This Row],[Sou]:[Bal]])&gt;1,MIN(Table13[[#This Row],[Sou]:[Column2]]),0)</f>
        <v>0</v>
      </c>
      <c r="K102" s="17" t="str">
        <f>IF(SUM(Table13[[#This Row],[Sou]:[Bal]])-Table13[[#This Row],[Discard]]+Table13[[#This Row],[Discard]]/100000&gt;0,SUM(Table13[[#This Row],[Sou]:[Bal]])-Table13[[#This Row],[Discard]]*0.9999,"")</f>
        <v/>
      </c>
      <c r="L102" s="2" t="str">
        <f>IF(Table13[[#This Row],[Points]]&lt;&gt;"",RANK(Table13[[#This Row],[Points]],Table13[Points]),"")</f>
        <v/>
      </c>
      <c r="M102" s="5" t="str">
        <f>IF(Table13[[#This Row],[Name]]&lt;&gt;"",Table13[[#This Row],[Name]],"")</f>
        <v/>
      </c>
      <c r="N102">
        <f>SUM(Table13[[#This Row],[Sou]:[Column3]])-Table13[[#This Row],[Discard]]</f>
        <v>0</v>
      </c>
      <c r="O102" s="5">
        <f>RANK(Table13[[#This Row],[Total2]],Table13[Total2])</f>
        <v>14</v>
      </c>
    </row>
    <row r="103" spans="10:15">
      <c r="J103" s="3">
        <f>IF(COUNT(Table13[[#This Row],[Sou]:[Bal]])&gt;1,MIN(Table13[[#This Row],[Sou]:[Column2]]),0)</f>
        <v>0</v>
      </c>
      <c r="K103" s="17" t="str">
        <f>IF(SUM(Table13[[#This Row],[Sou]:[Bal]])-Table13[[#This Row],[Discard]]+Table13[[#This Row],[Discard]]/100000&gt;0,SUM(Table13[[#This Row],[Sou]:[Bal]])-Table13[[#This Row],[Discard]]*0.9999,"")</f>
        <v/>
      </c>
      <c r="L103" s="2" t="str">
        <f>IF(Table13[[#This Row],[Points]]&lt;&gt;"",RANK(Table13[[#This Row],[Points]],Table13[Points]),"")</f>
        <v/>
      </c>
      <c r="M103" s="5" t="str">
        <f>IF(Table13[[#This Row],[Name]]&lt;&gt;"",Table13[[#This Row],[Name]],"")</f>
        <v/>
      </c>
      <c r="N103">
        <f>SUM(Table13[[#This Row],[Sou]:[Column3]])-Table13[[#This Row],[Discard]]</f>
        <v>0</v>
      </c>
      <c r="O103" s="5">
        <f>RANK(Table13[[#This Row],[Total2]],Table13[Total2])</f>
        <v>14</v>
      </c>
    </row>
    <row r="104" spans="10:15">
      <c r="J104" s="3">
        <f>IF(COUNT(Table13[[#This Row],[Sou]:[Bal]])&gt;1,MIN(Table13[[#This Row],[Sou]:[Column2]]),0)</f>
        <v>0</v>
      </c>
      <c r="K104" s="17" t="str">
        <f>IF(SUM(Table13[[#This Row],[Sou]:[Bal]])-Table13[[#This Row],[Discard]]+Table13[[#This Row],[Discard]]/100000&gt;0,SUM(Table13[[#This Row],[Sou]:[Bal]])-Table13[[#This Row],[Discard]]*0.9999,"")</f>
        <v/>
      </c>
      <c r="L104" s="2" t="str">
        <f>IF(Table13[[#This Row],[Points]]&lt;&gt;"",RANK(Table13[[#This Row],[Points]],Table13[Points]),"")</f>
        <v/>
      </c>
      <c r="M104" s="5" t="str">
        <f>IF(Table13[[#This Row],[Name]]&lt;&gt;"",Table13[[#This Row],[Name]],"")</f>
        <v/>
      </c>
      <c r="N104">
        <f>SUM(Table13[[#This Row],[Sou]:[Column3]])-Table13[[#This Row],[Discard]]</f>
        <v>0</v>
      </c>
      <c r="O104" s="5">
        <f>RANK(Table13[[#This Row],[Total2]],Table13[Total2])</f>
        <v>14</v>
      </c>
    </row>
    <row r="105" spans="10:15">
      <c r="J105" s="3">
        <f>IF(COUNT(Table13[[#This Row],[Sou]:[Bal]])&gt;1,MIN(Table13[[#This Row],[Sou]:[Column2]]),0)</f>
        <v>0</v>
      </c>
      <c r="K105" s="17" t="str">
        <f>IF(SUM(Table13[[#This Row],[Sou]:[Bal]])-Table13[[#This Row],[Discard]]+Table13[[#This Row],[Discard]]/100000&gt;0,SUM(Table13[[#This Row],[Sou]:[Bal]])-Table13[[#This Row],[Discard]]*0.9999,"")</f>
        <v/>
      </c>
      <c r="L105" s="2" t="str">
        <f>IF(Table13[[#This Row],[Points]]&lt;&gt;"",RANK(Table13[[#This Row],[Points]],Table13[Points]),"")</f>
        <v/>
      </c>
      <c r="M105" s="5" t="str">
        <f>IF(Table13[[#This Row],[Name]]&lt;&gt;"",Table13[[#This Row],[Name]],"")</f>
        <v/>
      </c>
      <c r="N105">
        <f>SUM(Table13[[#This Row],[Sou]:[Column3]])-Table13[[#This Row],[Discard]]</f>
        <v>0</v>
      </c>
      <c r="O105" s="5">
        <f>RANK(Table13[[#This Row],[Total2]],Table13[Total2])</f>
        <v>14</v>
      </c>
    </row>
    <row r="106" spans="10:15">
      <c r="J106" s="3">
        <f>IF(COUNT(Table13[[#This Row],[Sou]:[Bal]])&gt;1,MIN(Table13[[#This Row],[Sou]:[Column2]]),0)</f>
        <v>0</v>
      </c>
      <c r="K106" s="17" t="str">
        <f>IF(SUM(Table13[[#This Row],[Sou]:[Bal]])-Table13[[#This Row],[Discard]]+Table13[[#This Row],[Discard]]/100000&gt;0,SUM(Table13[[#This Row],[Sou]:[Bal]])-Table13[[#This Row],[Discard]]*0.9999,"")</f>
        <v/>
      </c>
      <c r="L106" s="2" t="str">
        <f>IF(Table13[[#This Row],[Points]]&lt;&gt;"",RANK(Table13[[#This Row],[Points]],Table13[Points]),"")</f>
        <v/>
      </c>
      <c r="M106" s="5" t="str">
        <f>IF(Table13[[#This Row],[Name]]&lt;&gt;"",Table13[[#This Row],[Name]],"")</f>
        <v/>
      </c>
      <c r="N106">
        <f>SUM(Table13[[#This Row],[Sou]:[Column3]])-Table13[[#This Row],[Discard]]</f>
        <v>0</v>
      </c>
      <c r="O106" s="5">
        <f>RANK(Table13[[#This Row],[Total2]],Table13[Total2])</f>
        <v>14</v>
      </c>
    </row>
    <row r="107" spans="10:15">
      <c r="J107" s="3">
        <f>IF(COUNT(Table13[[#This Row],[Sou]:[Bal]])&gt;1,MIN(Table13[[#This Row],[Sou]:[Column2]]),0)</f>
        <v>0</v>
      </c>
      <c r="K107" s="17" t="str">
        <f>IF(SUM(Table13[[#This Row],[Sou]:[Bal]])-Table13[[#This Row],[Discard]]+Table13[[#This Row],[Discard]]/100000&gt;0,SUM(Table13[[#This Row],[Sou]:[Bal]])-Table13[[#This Row],[Discard]]*0.9999,"")</f>
        <v/>
      </c>
      <c r="L107" s="2" t="str">
        <f>IF(Table13[[#This Row],[Points]]&lt;&gt;"",RANK(Table13[[#This Row],[Points]],Table13[Points]),"")</f>
        <v/>
      </c>
      <c r="M107" s="5" t="str">
        <f>IF(Table13[[#This Row],[Name]]&lt;&gt;"",Table13[[#This Row],[Name]],"")</f>
        <v/>
      </c>
      <c r="N107">
        <f>SUM(Table13[[#This Row],[Sou]:[Column3]])-Table13[[#This Row],[Discard]]</f>
        <v>0</v>
      </c>
      <c r="O107" s="5">
        <f>RANK(Table13[[#This Row],[Total2]],Table13[Total2])</f>
        <v>14</v>
      </c>
    </row>
    <row r="108" spans="10:15">
      <c r="J108" s="3">
        <f>IF(COUNT(Table13[[#This Row],[Sou]:[Bal]])&gt;1,MIN(Table13[[#This Row],[Sou]:[Column2]]),0)</f>
        <v>0</v>
      </c>
      <c r="K108" s="17" t="str">
        <f>IF(SUM(Table13[[#This Row],[Sou]:[Bal]])-Table13[[#This Row],[Discard]]+Table13[[#This Row],[Discard]]/100000&gt;0,SUM(Table13[[#This Row],[Sou]:[Bal]])-Table13[[#This Row],[Discard]]*0.9999,"")</f>
        <v/>
      </c>
      <c r="L108" s="2" t="str">
        <f>IF(Table13[[#This Row],[Points]]&lt;&gt;"",RANK(Table13[[#This Row],[Points]],Table13[Points]),"")</f>
        <v/>
      </c>
      <c r="M108" s="5" t="str">
        <f>IF(Table13[[#This Row],[Name]]&lt;&gt;"",Table13[[#This Row],[Name]],"")</f>
        <v/>
      </c>
      <c r="N108">
        <f>SUM(Table13[[#This Row],[Sou]:[Column3]])-Table13[[#This Row],[Discard]]</f>
        <v>0</v>
      </c>
      <c r="O108" s="5">
        <f>RANK(Table13[[#This Row],[Total2]],Table13[Total2])</f>
        <v>14</v>
      </c>
    </row>
    <row r="109" spans="10:15">
      <c r="J109" s="3">
        <f>IF(COUNT(Table13[[#This Row],[Sou]:[Bal]])&gt;1,MIN(Table13[[#This Row],[Sou]:[Column2]]),0)</f>
        <v>0</v>
      </c>
      <c r="K109" s="17" t="str">
        <f>IF(SUM(Table13[[#This Row],[Sou]:[Bal]])-Table13[[#This Row],[Discard]]+Table13[[#This Row],[Discard]]/100000&gt;0,SUM(Table13[[#This Row],[Sou]:[Bal]])-Table13[[#This Row],[Discard]]*0.9999,"")</f>
        <v/>
      </c>
      <c r="L109" s="2" t="str">
        <f>IF(Table13[[#This Row],[Points]]&lt;&gt;"",RANK(Table13[[#This Row],[Points]],Table13[Points]),"")</f>
        <v/>
      </c>
      <c r="M109" s="5" t="str">
        <f>IF(Table13[[#This Row],[Name]]&lt;&gt;"",Table13[[#This Row],[Name]],"")</f>
        <v/>
      </c>
      <c r="N109">
        <f>SUM(Table13[[#This Row],[Sou]:[Column3]])-Table13[[#This Row],[Discard]]</f>
        <v>0</v>
      </c>
      <c r="O109" s="5">
        <f>RANK(Table13[[#This Row],[Total2]],Table13[Total2])</f>
        <v>14</v>
      </c>
    </row>
    <row r="110" spans="10:15">
      <c r="J110" s="3">
        <f>IF(COUNT(Table13[[#This Row],[Sou]:[Bal]])&gt;1,MIN(Table13[[#This Row],[Sou]:[Column2]]),0)</f>
        <v>0</v>
      </c>
      <c r="K110" s="17" t="str">
        <f>IF(SUM(Table13[[#This Row],[Sou]:[Bal]])-Table13[[#This Row],[Discard]]+Table13[[#This Row],[Discard]]/100000&gt;0,SUM(Table13[[#This Row],[Sou]:[Bal]])-Table13[[#This Row],[Discard]]*0.9999,"")</f>
        <v/>
      </c>
      <c r="L110" s="2" t="str">
        <f>IF(Table13[[#This Row],[Points]]&lt;&gt;"",RANK(Table13[[#This Row],[Points]],Table13[Points]),"")</f>
        <v/>
      </c>
      <c r="M110" s="5" t="str">
        <f>IF(Table13[[#This Row],[Name]]&lt;&gt;"",Table13[[#This Row],[Name]],"")</f>
        <v/>
      </c>
      <c r="N110">
        <f>SUM(Table13[[#This Row],[Sou]:[Column3]])-Table13[[#This Row],[Discard]]</f>
        <v>0</v>
      </c>
      <c r="O110" s="5">
        <f>RANK(Table13[[#This Row],[Total2]],Table13[Total2])</f>
        <v>14</v>
      </c>
    </row>
    <row r="111" spans="10:15">
      <c r="J111" s="3">
        <f>IF(COUNT(Table13[[#This Row],[Sou]:[Bal]])&gt;1,MIN(Table13[[#This Row],[Sou]:[Column2]]),0)</f>
        <v>0</v>
      </c>
      <c r="K111" s="17" t="str">
        <f>IF(SUM(Table13[[#This Row],[Sou]:[Bal]])-Table13[[#This Row],[Discard]]+Table13[[#This Row],[Discard]]/100000&gt;0,SUM(Table13[[#This Row],[Sou]:[Bal]])-Table13[[#This Row],[Discard]]*0.9999,"")</f>
        <v/>
      </c>
      <c r="L111" s="2" t="str">
        <f>IF(Table13[[#This Row],[Points]]&lt;&gt;"",RANK(Table13[[#This Row],[Points]],Table13[Points]),"")</f>
        <v/>
      </c>
      <c r="M111" s="5" t="str">
        <f>IF(Table13[[#This Row],[Name]]&lt;&gt;"",Table13[[#This Row],[Name]],"")</f>
        <v/>
      </c>
      <c r="N111">
        <f>SUM(Table13[[#This Row],[Sou]:[Column3]])-Table13[[#This Row],[Discard]]</f>
        <v>0</v>
      </c>
      <c r="O111" s="5">
        <f>RANK(Table13[[#This Row],[Total2]],Table13[Total2])</f>
        <v>14</v>
      </c>
    </row>
    <row r="112" spans="10:15">
      <c r="J112" s="3">
        <f>IF(COUNT(Table13[[#This Row],[Sou]:[Bal]])&gt;1,MIN(Table13[[#This Row],[Sou]:[Column2]]),0)</f>
        <v>0</v>
      </c>
      <c r="K112" s="17" t="str">
        <f>IF(SUM(Table13[[#This Row],[Sou]:[Bal]])-Table13[[#This Row],[Discard]]+Table13[[#This Row],[Discard]]/100000&gt;0,SUM(Table13[[#This Row],[Sou]:[Bal]])-Table13[[#This Row],[Discard]]*0.9999,"")</f>
        <v/>
      </c>
      <c r="L112" s="2" t="str">
        <f>IF(Table13[[#This Row],[Points]]&lt;&gt;"",RANK(Table13[[#This Row],[Points]],Table13[Points]),"")</f>
        <v/>
      </c>
      <c r="M112" s="5" t="str">
        <f>IF(Table13[[#This Row],[Name]]&lt;&gt;"",Table13[[#This Row],[Name]],"")</f>
        <v/>
      </c>
      <c r="N112">
        <f>SUM(Table13[[#This Row],[Sou]:[Column3]])-Table13[[#This Row],[Discard]]</f>
        <v>0</v>
      </c>
      <c r="O112" s="5">
        <f>RANK(Table13[[#This Row],[Total2]],Table13[Total2])</f>
        <v>14</v>
      </c>
    </row>
    <row r="113" spans="10:15">
      <c r="J113" s="3">
        <f>IF(COUNT(Table13[[#This Row],[Sou]:[Bal]])&gt;1,MIN(Table13[[#This Row],[Sou]:[Column2]]),0)</f>
        <v>0</v>
      </c>
      <c r="K113" s="17" t="str">
        <f>IF(SUM(Table13[[#This Row],[Sou]:[Bal]])-Table13[[#This Row],[Discard]]+Table13[[#This Row],[Discard]]/100000&gt;0,SUM(Table13[[#This Row],[Sou]:[Bal]])-Table13[[#This Row],[Discard]]*0.9999,"")</f>
        <v/>
      </c>
      <c r="L113" s="2" t="str">
        <f>IF(Table13[[#This Row],[Points]]&lt;&gt;"",RANK(Table13[[#This Row],[Points]],Table13[Points]),"")</f>
        <v/>
      </c>
      <c r="M113" s="5" t="str">
        <f>IF(Table13[[#This Row],[Name]]&lt;&gt;"",Table13[[#This Row],[Name]],"")</f>
        <v/>
      </c>
      <c r="N113">
        <f>SUM(Table13[[#This Row],[Sou]:[Column3]])-Table13[[#This Row],[Discard]]</f>
        <v>0</v>
      </c>
      <c r="O113" s="5">
        <f>RANK(Table13[[#This Row],[Total2]],Table13[Total2])</f>
        <v>14</v>
      </c>
    </row>
    <row r="114" spans="10:15">
      <c r="J114" s="3">
        <f>IF(COUNT(Table13[[#This Row],[Sou]:[Bal]])&gt;1,MIN(Table13[[#This Row],[Sou]:[Column2]]),0)</f>
        <v>0</v>
      </c>
      <c r="K114" s="17" t="str">
        <f>IF(SUM(Table13[[#This Row],[Sou]:[Bal]])-Table13[[#This Row],[Discard]]+Table13[[#This Row],[Discard]]/100000&gt;0,SUM(Table13[[#This Row],[Sou]:[Bal]])-Table13[[#This Row],[Discard]]*0.9999,"")</f>
        <v/>
      </c>
      <c r="L114" s="2" t="str">
        <f>IF(Table13[[#This Row],[Points]]&lt;&gt;"",RANK(Table13[[#This Row],[Points]],Table13[Points]),"")</f>
        <v/>
      </c>
      <c r="M114" s="5" t="str">
        <f>IF(Table13[[#This Row],[Name]]&lt;&gt;"",Table13[[#This Row],[Name]],"")</f>
        <v/>
      </c>
      <c r="N114">
        <f>SUM(Table13[[#This Row],[Sou]:[Column3]])-Table13[[#This Row],[Discard]]</f>
        <v>0</v>
      </c>
      <c r="O114" s="5">
        <f>RANK(Table13[[#This Row],[Total2]],Table13[Total2])</f>
        <v>14</v>
      </c>
    </row>
    <row r="115" spans="10:15">
      <c r="J115" s="3">
        <f>IF(COUNT(Table13[[#This Row],[Sou]:[Bal]])&gt;1,MIN(Table13[[#This Row],[Sou]:[Column2]]),0)</f>
        <v>0</v>
      </c>
      <c r="K115" s="17" t="str">
        <f>IF(SUM(Table13[[#This Row],[Sou]:[Bal]])-Table13[[#This Row],[Discard]]+Table13[[#This Row],[Discard]]/100000&gt;0,SUM(Table13[[#This Row],[Sou]:[Bal]])-Table13[[#This Row],[Discard]]*0.9999,"")</f>
        <v/>
      </c>
      <c r="L115" s="2" t="str">
        <f>IF(Table13[[#This Row],[Points]]&lt;&gt;"",RANK(Table13[[#This Row],[Points]],Table13[Points]),"")</f>
        <v/>
      </c>
      <c r="M115" s="5" t="str">
        <f>IF(Table13[[#This Row],[Name]]&lt;&gt;"",Table13[[#This Row],[Name]],"")</f>
        <v/>
      </c>
      <c r="N115">
        <f>SUM(Table13[[#This Row],[Sou]:[Column3]])-Table13[[#This Row],[Discard]]</f>
        <v>0</v>
      </c>
      <c r="O115" s="5">
        <f>RANK(Table13[[#This Row],[Total2]],Table13[Total2])</f>
        <v>14</v>
      </c>
    </row>
    <row r="116" spans="10:15">
      <c r="J116" s="3">
        <f>IF(COUNT(Table13[[#This Row],[Sou]:[Bal]])&gt;1,MIN(Table13[[#This Row],[Sou]:[Column2]]),0)</f>
        <v>0</v>
      </c>
      <c r="K116" s="17" t="str">
        <f>IF(SUM(Table13[[#This Row],[Sou]:[Bal]])-Table13[[#This Row],[Discard]]+Table13[[#This Row],[Discard]]/100000&gt;0,SUM(Table13[[#This Row],[Sou]:[Bal]])-Table13[[#This Row],[Discard]]*0.9999,"")</f>
        <v/>
      </c>
      <c r="L116" s="2" t="str">
        <f>IF(Table13[[#This Row],[Points]]&lt;&gt;"",RANK(Table13[[#This Row],[Points]],Table13[Points]),"")</f>
        <v/>
      </c>
      <c r="M116" s="5" t="str">
        <f>IF(Table13[[#This Row],[Name]]&lt;&gt;"",Table13[[#This Row],[Name]],"")</f>
        <v/>
      </c>
      <c r="N116">
        <f>SUM(Table13[[#This Row],[Sou]:[Column3]])-Table13[[#This Row],[Discard]]</f>
        <v>0</v>
      </c>
      <c r="O116" s="5">
        <f>RANK(Table13[[#This Row],[Total2]],Table13[Total2])</f>
        <v>14</v>
      </c>
    </row>
    <row r="117" spans="10:15">
      <c r="J117" s="3">
        <f>IF(COUNT(Table13[[#This Row],[Sou]:[Bal]])&gt;1,MIN(Table13[[#This Row],[Sou]:[Column2]]),0)</f>
        <v>0</v>
      </c>
      <c r="K117" s="17" t="str">
        <f>IF(SUM(Table13[[#This Row],[Sou]:[Bal]])-Table13[[#This Row],[Discard]]+Table13[[#This Row],[Discard]]/100000&gt;0,SUM(Table13[[#This Row],[Sou]:[Bal]])-Table13[[#This Row],[Discard]]*0.9999,"")</f>
        <v/>
      </c>
      <c r="L117" s="2" t="str">
        <f>IF(Table13[[#This Row],[Points]]&lt;&gt;"",RANK(Table13[[#This Row],[Points]],Table13[Points]),"")</f>
        <v/>
      </c>
      <c r="M117" s="5" t="str">
        <f>IF(Table13[[#This Row],[Name]]&lt;&gt;"",Table13[[#This Row],[Name]],"")</f>
        <v/>
      </c>
      <c r="N117">
        <f>SUM(Table13[[#This Row],[Sou]:[Column3]])-Table13[[#This Row],[Discard]]</f>
        <v>0</v>
      </c>
      <c r="O117" s="5">
        <f>RANK(Table13[[#This Row],[Total2]],Table13[Total2])</f>
        <v>14</v>
      </c>
    </row>
    <row r="118" spans="10:15">
      <c r="J118" s="3">
        <f>IF(COUNT(Table13[[#This Row],[Sou]:[Bal]])&gt;1,MIN(Table13[[#This Row],[Sou]:[Column2]]),0)</f>
        <v>0</v>
      </c>
      <c r="K118" s="17" t="str">
        <f>IF(SUM(Table13[[#This Row],[Sou]:[Bal]])-Table13[[#This Row],[Discard]]+Table13[[#This Row],[Discard]]/100000&gt;0,SUM(Table13[[#This Row],[Sou]:[Bal]])-Table13[[#This Row],[Discard]]*0.9999,"")</f>
        <v/>
      </c>
      <c r="L118" s="2" t="str">
        <f>IF(Table13[[#This Row],[Points]]&lt;&gt;"",RANK(Table13[[#This Row],[Points]],Table13[Points]),"")</f>
        <v/>
      </c>
      <c r="M118" s="5" t="str">
        <f>IF(Table13[[#This Row],[Name]]&lt;&gt;"",Table13[[#This Row],[Name]],"")</f>
        <v/>
      </c>
      <c r="N118">
        <f>SUM(Table13[[#This Row],[Sou]:[Column3]])-Table13[[#This Row],[Discard]]</f>
        <v>0</v>
      </c>
      <c r="O118" s="5">
        <f>RANK(Table13[[#This Row],[Total2]],Table13[Total2])</f>
        <v>14</v>
      </c>
    </row>
    <row r="119" spans="10:15">
      <c r="J119" s="3">
        <f>IF(COUNT(Table13[[#This Row],[Sou]:[Bal]])&gt;1,MIN(Table13[[#This Row],[Sou]:[Column2]]),0)</f>
        <v>0</v>
      </c>
      <c r="K119" s="17" t="str">
        <f>IF(SUM(Table13[[#This Row],[Sou]:[Bal]])-Table13[[#This Row],[Discard]]+Table13[[#This Row],[Discard]]/100000&gt;0,SUM(Table13[[#This Row],[Sou]:[Bal]])-Table13[[#This Row],[Discard]]*0.9999,"")</f>
        <v/>
      </c>
      <c r="L119" s="2" t="str">
        <f>IF(Table13[[#This Row],[Points]]&lt;&gt;"",RANK(Table13[[#This Row],[Points]],Table13[Points]),"")</f>
        <v/>
      </c>
      <c r="M119" s="5" t="str">
        <f>IF(Table13[[#This Row],[Name]]&lt;&gt;"",Table13[[#This Row],[Name]],"")</f>
        <v/>
      </c>
      <c r="N119">
        <f>SUM(Table13[[#This Row],[Sou]:[Column3]])-Table13[[#This Row],[Discard]]</f>
        <v>0</v>
      </c>
      <c r="O119" s="5">
        <f>RANK(Table13[[#This Row],[Total2]],Table13[Total2])</f>
        <v>14</v>
      </c>
    </row>
    <row r="120" spans="10:15">
      <c r="J120" s="3">
        <f>IF(COUNT(Table13[[#This Row],[Sou]:[Bal]])&gt;1,MIN(Table13[[#This Row],[Sou]:[Column2]]),0)</f>
        <v>0</v>
      </c>
      <c r="K120" s="17" t="str">
        <f>IF(SUM(Table13[[#This Row],[Sou]:[Bal]])-Table13[[#This Row],[Discard]]+Table13[[#This Row],[Discard]]/100000&gt;0,SUM(Table13[[#This Row],[Sou]:[Bal]])-Table13[[#This Row],[Discard]]*0.9999,"")</f>
        <v/>
      </c>
      <c r="L120" s="2" t="str">
        <f>IF(Table13[[#This Row],[Points]]&lt;&gt;"",RANK(Table13[[#This Row],[Points]],Table13[Points]),"")</f>
        <v/>
      </c>
      <c r="M120" s="5" t="str">
        <f>IF(Table13[[#This Row],[Name]]&lt;&gt;"",Table13[[#This Row],[Name]],"")</f>
        <v/>
      </c>
      <c r="N120">
        <f>SUM(Table13[[#This Row],[Sou]:[Column3]])-Table13[[#This Row],[Discard]]</f>
        <v>0</v>
      </c>
      <c r="O120" s="5">
        <f>RANK(Table13[[#This Row],[Total2]],Table13[Total2])</f>
        <v>14</v>
      </c>
    </row>
    <row r="121" spans="10:15">
      <c r="J121" s="3">
        <f>IF(COUNT(Table13[[#This Row],[Sou]:[Bal]])&gt;1,MIN(Table13[[#This Row],[Sou]:[Column2]]),0)</f>
        <v>0</v>
      </c>
      <c r="K121" s="17" t="str">
        <f>IF(SUM(Table13[[#This Row],[Sou]:[Bal]])-Table13[[#This Row],[Discard]]+Table13[[#This Row],[Discard]]/100000&gt;0,SUM(Table13[[#This Row],[Sou]:[Bal]])-Table13[[#This Row],[Discard]]*0.9999,"")</f>
        <v/>
      </c>
      <c r="L121" s="2" t="str">
        <f>IF(Table13[[#This Row],[Points]]&lt;&gt;"",RANK(Table13[[#This Row],[Points]],Table13[Points]),"")</f>
        <v/>
      </c>
      <c r="M121" s="5" t="str">
        <f>IF(Table13[[#This Row],[Name]]&lt;&gt;"",Table13[[#This Row],[Name]],"")</f>
        <v/>
      </c>
      <c r="N121">
        <f>SUM(Table13[[#This Row],[Sou]:[Column3]])-Table13[[#This Row],[Discard]]</f>
        <v>0</v>
      </c>
      <c r="O121" s="5">
        <f>RANK(Table13[[#This Row],[Total2]],Table13[Total2])</f>
        <v>14</v>
      </c>
    </row>
    <row r="122" spans="10:15">
      <c r="J122" s="3">
        <f>IF(COUNT(Table13[[#This Row],[Sou]:[Bal]])&gt;1,MIN(Table13[[#This Row],[Sou]:[Column2]]),0)</f>
        <v>0</v>
      </c>
      <c r="K122" s="17" t="str">
        <f>IF(SUM(Table13[[#This Row],[Sou]:[Bal]])-Table13[[#This Row],[Discard]]+Table13[[#This Row],[Discard]]/100000&gt;0,SUM(Table13[[#This Row],[Sou]:[Bal]])-Table13[[#This Row],[Discard]]*0.9999,"")</f>
        <v/>
      </c>
      <c r="L122" s="2" t="str">
        <f>IF(Table13[[#This Row],[Points]]&lt;&gt;"",RANK(Table13[[#This Row],[Points]],Table13[Points]),"")</f>
        <v/>
      </c>
      <c r="M122" s="5" t="str">
        <f>IF(Table13[[#This Row],[Name]]&lt;&gt;"",Table13[[#This Row],[Name]],"")</f>
        <v/>
      </c>
      <c r="N122">
        <f>SUM(Table13[[#This Row],[Sou]:[Column3]])-Table13[[#This Row],[Discard]]</f>
        <v>0</v>
      </c>
      <c r="O122" s="5">
        <f>RANK(Table13[[#This Row],[Total2]],Table13[Total2])</f>
        <v>14</v>
      </c>
    </row>
    <row r="123" spans="10:15">
      <c r="J123" s="3">
        <f>IF(COUNT(Table13[[#This Row],[Sou]:[Bal]])&gt;1,MIN(Table13[[#This Row],[Sou]:[Column2]]),0)</f>
        <v>0</v>
      </c>
      <c r="K123" s="17" t="str">
        <f>IF(SUM(Table13[[#This Row],[Sou]:[Bal]])-Table13[[#This Row],[Discard]]+Table13[[#This Row],[Discard]]/100000&gt;0,SUM(Table13[[#This Row],[Sou]:[Bal]])-Table13[[#This Row],[Discard]]*0.9999,"")</f>
        <v/>
      </c>
      <c r="L123" s="2" t="str">
        <f>IF(Table13[[#This Row],[Points]]&lt;&gt;"",RANK(Table13[[#This Row],[Points]],Table13[Points]),"")</f>
        <v/>
      </c>
      <c r="M123" s="5" t="str">
        <f>IF(Table13[[#This Row],[Name]]&lt;&gt;"",Table13[[#This Row],[Name]],"")</f>
        <v/>
      </c>
      <c r="N123">
        <f>SUM(Table13[[#This Row],[Sou]:[Column3]])-Table13[[#This Row],[Discard]]</f>
        <v>0</v>
      </c>
      <c r="O123" s="5">
        <f>RANK(Table13[[#This Row],[Total2]],Table13[Total2])</f>
        <v>14</v>
      </c>
    </row>
    <row r="124" spans="10:15">
      <c r="J124" s="3">
        <f>IF(COUNT(Table13[[#This Row],[Sou]:[Bal]])&gt;1,MIN(Table13[[#This Row],[Sou]:[Column2]]),0)</f>
        <v>0</v>
      </c>
      <c r="K124" s="17" t="str">
        <f>IF(SUM(Table13[[#This Row],[Sou]:[Bal]])-Table13[[#This Row],[Discard]]+Table13[[#This Row],[Discard]]/100000&gt;0,SUM(Table13[[#This Row],[Sou]:[Bal]])-Table13[[#This Row],[Discard]]*0.9999,"")</f>
        <v/>
      </c>
      <c r="L124" s="2" t="str">
        <f>IF(Table13[[#This Row],[Points]]&lt;&gt;"",RANK(Table13[[#This Row],[Points]],Table13[Points]),"")</f>
        <v/>
      </c>
      <c r="M124" s="5" t="str">
        <f>IF(Table13[[#This Row],[Name]]&lt;&gt;"",Table13[[#This Row],[Name]],"")</f>
        <v/>
      </c>
      <c r="N124">
        <f>SUM(Table13[[#This Row],[Sou]:[Column3]])-Table13[[#This Row],[Discard]]</f>
        <v>0</v>
      </c>
      <c r="O124" s="5">
        <f>RANK(Table13[[#This Row],[Total2]],Table13[Total2])</f>
        <v>14</v>
      </c>
    </row>
    <row r="125" spans="10:15">
      <c r="J125" s="3">
        <f>IF(COUNT(Table13[[#This Row],[Sou]:[Bal]])&gt;1,MIN(Table13[[#This Row],[Sou]:[Column2]]),0)</f>
        <v>0</v>
      </c>
      <c r="K125" s="17" t="str">
        <f>IF(SUM(Table13[[#This Row],[Sou]:[Bal]])-Table13[[#This Row],[Discard]]+Table13[[#This Row],[Discard]]/100000&gt;0,SUM(Table13[[#This Row],[Sou]:[Bal]])-Table13[[#This Row],[Discard]]*0.9999,"")</f>
        <v/>
      </c>
      <c r="L125" s="2" t="str">
        <f>IF(Table13[[#This Row],[Points]]&lt;&gt;"",RANK(Table13[[#This Row],[Points]],Table13[Points]),"")</f>
        <v/>
      </c>
      <c r="M125" s="5" t="str">
        <f>IF(Table13[[#This Row],[Name]]&lt;&gt;"",Table13[[#This Row],[Name]],"")</f>
        <v/>
      </c>
      <c r="N125">
        <f>SUM(Table13[[#This Row],[Sou]:[Column3]])-Table13[[#This Row],[Discard]]</f>
        <v>0</v>
      </c>
      <c r="O125" s="5">
        <f>RANK(Table13[[#This Row],[Total2]],Table13[Total2])</f>
        <v>14</v>
      </c>
    </row>
    <row r="126" spans="10:15">
      <c r="J126" s="3">
        <f>IF(COUNT(Table13[[#This Row],[Sou]:[Bal]])&gt;1,MIN(Table13[[#This Row],[Sou]:[Column2]]),0)</f>
        <v>0</v>
      </c>
      <c r="K126" s="17" t="str">
        <f>IF(SUM(Table13[[#This Row],[Sou]:[Bal]])-Table13[[#This Row],[Discard]]+Table13[[#This Row],[Discard]]/100000&gt;0,SUM(Table13[[#This Row],[Sou]:[Bal]])-Table13[[#This Row],[Discard]]*0.9999,"")</f>
        <v/>
      </c>
      <c r="L126" s="2" t="str">
        <f>IF(Table13[[#This Row],[Points]]&lt;&gt;"",RANK(Table13[[#This Row],[Points]],Table13[Points]),"")</f>
        <v/>
      </c>
      <c r="M126" s="5" t="str">
        <f>IF(Table13[[#This Row],[Name]]&lt;&gt;"",Table13[[#This Row],[Name]],"")</f>
        <v/>
      </c>
      <c r="N126">
        <f>SUM(Table13[[#This Row],[Sou]:[Column3]])-Table13[[#This Row],[Discard]]</f>
        <v>0</v>
      </c>
      <c r="O126" s="5">
        <f>RANK(Table13[[#This Row],[Total2]],Table13[Total2])</f>
        <v>14</v>
      </c>
    </row>
    <row r="127" spans="10:15">
      <c r="J127" s="3">
        <f>IF(COUNT(Table13[[#This Row],[Sou]:[Bal]])&gt;1,MIN(Table13[[#This Row],[Sou]:[Column2]]),0)</f>
        <v>0</v>
      </c>
      <c r="K127" s="17" t="str">
        <f>IF(SUM(Table13[[#This Row],[Sou]:[Bal]])-Table13[[#This Row],[Discard]]+Table13[[#This Row],[Discard]]/100000&gt;0,SUM(Table13[[#This Row],[Sou]:[Bal]])-Table13[[#This Row],[Discard]]*0.9999,"")</f>
        <v/>
      </c>
      <c r="L127" s="2" t="str">
        <f>IF(Table13[[#This Row],[Points]]&lt;&gt;"",RANK(Table13[[#This Row],[Points]],Table13[Points]),"")</f>
        <v/>
      </c>
      <c r="M127" s="5" t="str">
        <f>IF(Table13[[#This Row],[Name]]&lt;&gt;"",Table13[[#This Row],[Name]],"")</f>
        <v/>
      </c>
      <c r="N127">
        <f>SUM(Table13[[#This Row],[Sou]:[Column3]])-Table13[[#This Row],[Discard]]</f>
        <v>0</v>
      </c>
      <c r="O127" s="5">
        <f>RANK(Table13[[#This Row],[Total2]],Table13[Total2])</f>
        <v>14</v>
      </c>
    </row>
    <row r="128" spans="10:15">
      <c r="J128" s="3">
        <f>IF(COUNT(Table13[[#This Row],[Sou]:[Bal]])&gt;1,MIN(Table13[[#This Row],[Sou]:[Column2]]),0)</f>
        <v>0</v>
      </c>
      <c r="K128" s="17" t="str">
        <f>IF(SUM(Table13[[#This Row],[Sou]:[Bal]])-Table13[[#This Row],[Discard]]+Table13[[#This Row],[Discard]]/100000&gt;0,SUM(Table13[[#This Row],[Sou]:[Bal]])-Table13[[#This Row],[Discard]]*0.9999,"")</f>
        <v/>
      </c>
      <c r="L128" s="2" t="str">
        <f>IF(Table13[[#This Row],[Points]]&lt;&gt;"",RANK(Table13[[#This Row],[Points]],Table13[Points]),"")</f>
        <v/>
      </c>
      <c r="M128" s="5" t="str">
        <f>IF(Table13[[#This Row],[Name]]&lt;&gt;"",Table13[[#This Row],[Name]],"")</f>
        <v/>
      </c>
      <c r="N128">
        <f>SUM(Table13[[#This Row],[Sou]:[Column3]])-Table13[[#This Row],[Discard]]</f>
        <v>0</v>
      </c>
      <c r="O128" s="5">
        <f>RANK(Table13[[#This Row],[Total2]],Table13[Total2])</f>
        <v>14</v>
      </c>
    </row>
    <row r="129" spans="10:15">
      <c r="J129" s="3">
        <f>IF(COUNT(Table13[[#This Row],[Sou]:[Bal]])&gt;1,MIN(Table13[[#This Row],[Sou]:[Column2]]),0)</f>
        <v>0</v>
      </c>
      <c r="K129" s="17" t="str">
        <f>IF(SUM(Table13[[#This Row],[Sou]:[Bal]])-Table13[[#This Row],[Discard]]+Table13[[#This Row],[Discard]]/100000&gt;0,SUM(Table13[[#This Row],[Sou]:[Bal]])-Table13[[#This Row],[Discard]]*0.9999,"")</f>
        <v/>
      </c>
      <c r="L129" s="2" t="str">
        <f>IF(Table13[[#This Row],[Points]]&lt;&gt;"",RANK(Table13[[#This Row],[Points]],Table13[Points]),"")</f>
        <v/>
      </c>
      <c r="M129" s="5" t="str">
        <f>IF(Table13[[#This Row],[Name]]&lt;&gt;"",Table13[[#This Row],[Name]],"")</f>
        <v/>
      </c>
      <c r="N129">
        <f>SUM(Table13[[#This Row],[Sou]:[Column3]])-Table13[[#This Row],[Discard]]</f>
        <v>0</v>
      </c>
      <c r="O129" s="5">
        <f>RANK(Table13[[#This Row],[Total2]],Table13[Total2])</f>
        <v>14</v>
      </c>
    </row>
    <row r="130" spans="10:15">
      <c r="J130" s="3">
        <f>IF(COUNT(Table13[[#This Row],[Sou]:[Bal]])&gt;1,MIN(Table13[[#This Row],[Sou]:[Column2]]),0)</f>
        <v>0</v>
      </c>
      <c r="K130" s="17" t="str">
        <f>IF(SUM(Table13[[#This Row],[Sou]:[Bal]])-Table13[[#This Row],[Discard]]+Table13[[#This Row],[Discard]]/100000&gt;0,SUM(Table13[[#This Row],[Sou]:[Bal]])-Table13[[#This Row],[Discard]]*0.9999,"")</f>
        <v/>
      </c>
      <c r="L130" s="2" t="str">
        <f>IF(Table13[[#This Row],[Points]]&lt;&gt;"",RANK(Table13[[#This Row],[Points]],Table13[Points]),"")</f>
        <v/>
      </c>
      <c r="M130" s="5" t="str">
        <f>IF(Table13[[#This Row],[Name]]&lt;&gt;"",Table13[[#This Row],[Name]],"")</f>
        <v/>
      </c>
      <c r="N130">
        <f>SUM(Table13[[#This Row],[Sou]:[Column3]])-Table13[[#This Row],[Discard]]</f>
        <v>0</v>
      </c>
      <c r="O130" s="5">
        <f>RANK(Table13[[#This Row],[Total2]],Table13[Total2])</f>
        <v>14</v>
      </c>
    </row>
    <row r="131" spans="10:15">
      <c r="J131" s="3">
        <f>IF(COUNT(Table13[[#This Row],[Sou]:[Bal]])&gt;1,MIN(Table13[[#This Row],[Sou]:[Column2]]),0)</f>
        <v>0</v>
      </c>
      <c r="K131" s="17" t="str">
        <f>IF(SUM(Table13[[#This Row],[Sou]:[Bal]])-Table13[[#This Row],[Discard]]+Table13[[#This Row],[Discard]]/100000&gt;0,SUM(Table13[[#This Row],[Sou]:[Bal]])-Table13[[#This Row],[Discard]]*0.9999,"")</f>
        <v/>
      </c>
      <c r="L131" s="2" t="str">
        <f>IF(Table13[[#This Row],[Points]]&lt;&gt;"",RANK(Table13[[#This Row],[Points]],Table13[Points]),"")</f>
        <v/>
      </c>
      <c r="M131" s="5" t="str">
        <f>IF(Table13[[#This Row],[Name]]&lt;&gt;"",Table13[[#This Row],[Name]],"")</f>
        <v/>
      </c>
      <c r="N131">
        <f>SUM(Table13[[#This Row],[Sou]:[Column3]])-Table13[[#This Row],[Discard]]</f>
        <v>0</v>
      </c>
      <c r="O131" s="5">
        <f>RANK(Table13[[#This Row],[Total2]],Table13[Total2])</f>
        <v>14</v>
      </c>
    </row>
    <row r="132" spans="10:15">
      <c r="J132" s="3">
        <f>IF(COUNT(Table13[[#This Row],[Sou]:[Bal]])&gt;1,MIN(Table13[[#This Row],[Sou]:[Column2]]),0)</f>
        <v>0</v>
      </c>
      <c r="K132" s="17" t="str">
        <f>IF(SUM(Table13[[#This Row],[Sou]:[Bal]])-Table13[[#This Row],[Discard]]+Table13[[#This Row],[Discard]]/100000&gt;0,SUM(Table13[[#This Row],[Sou]:[Bal]])-Table13[[#This Row],[Discard]]*0.9999,"")</f>
        <v/>
      </c>
      <c r="L132" s="2" t="str">
        <f>IF(Table13[[#This Row],[Points]]&lt;&gt;"",RANK(Table13[[#This Row],[Points]],Table13[Points]),"")</f>
        <v/>
      </c>
      <c r="M132" s="5" t="str">
        <f>IF(Table13[[#This Row],[Name]]&lt;&gt;"",Table13[[#This Row],[Name]],"")</f>
        <v/>
      </c>
      <c r="N132">
        <f>SUM(Table13[[#This Row],[Sou]:[Column3]])-Table13[[#This Row],[Discard]]</f>
        <v>0</v>
      </c>
      <c r="O132" s="5">
        <f>RANK(Table13[[#This Row],[Total2]],Table13[Total2])</f>
        <v>14</v>
      </c>
    </row>
    <row r="133" spans="10:15">
      <c r="J133" s="3">
        <f>IF(COUNT(Table13[[#This Row],[Sou]:[Bal]])&gt;1,MIN(Table13[[#This Row],[Sou]:[Column2]]),0)</f>
        <v>0</v>
      </c>
      <c r="K133" s="17" t="str">
        <f>IF(SUM(Table13[[#This Row],[Sou]:[Bal]])-Table13[[#This Row],[Discard]]+Table13[[#This Row],[Discard]]/100000&gt;0,SUM(Table13[[#This Row],[Sou]:[Bal]])-Table13[[#This Row],[Discard]]*0.9999,"")</f>
        <v/>
      </c>
      <c r="L133" s="2" t="str">
        <f>IF(Table13[[#This Row],[Points]]&lt;&gt;"",RANK(Table13[[#This Row],[Points]],Table13[Points]),"")</f>
        <v/>
      </c>
      <c r="M133" s="5" t="str">
        <f>IF(Table13[[#This Row],[Name]]&lt;&gt;"",Table13[[#This Row],[Name]],"")</f>
        <v/>
      </c>
      <c r="N133">
        <f>SUM(Table13[[#This Row],[Sou]:[Column3]])-Table13[[#This Row],[Discard]]</f>
        <v>0</v>
      </c>
      <c r="O133" s="5">
        <f>RANK(Table13[[#This Row],[Total2]],Table13[Total2])</f>
        <v>14</v>
      </c>
    </row>
    <row r="134" spans="10:15">
      <c r="J134" s="3">
        <f>IF(COUNT(Table13[[#This Row],[Sou]:[Bal]])&gt;1,MIN(Table13[[#This Row],[Sou]:[Column2]]),0)</f>
        <v>0</v>
      </c>
      <c r="K134" s="17" t="str">
        <f>IF(SUM(Table13[[#This Row],[Sou]:[Bal]])-Table13[[#This Row],[Discard]]+Table13[[#This Row],[Discard]]/100000&gt;0,SUM(Table13[[#This Row],[Sou]:[Bal]])-Table13[[#This Row],[Discard]]*0.9999,"")</f>
        <v/>
      </c>
      <c r="L134" s="2" t="str">
        <f>IF(Table13[[#This Row],[Points]]&lt;&gt;"",RANK(Table13[[#This Row],[Points]],Table13[Points]),"")</f>
        <v/>
      </c>
      <c r="M134" s="5" t="str">
        <f>IF(Table13[[#This Row],[Name]]&lt;&gt;"",Table13[[#This Row],[Name]],"")</f>
        <v/>
      </c>
      <c r="N134">
        <f>SUM(Table13[[#This Row],[Sou]:[Column3]])-Table13[[#This Row],[Discard]]</f>
        <v>0</v>
      </c>
      <c r="O134" s="5">
        <f>RANK(Table13[[#This Row],[Total2]],Table13[Total2])</f>
        <v>14</v>
      </c>
    </row>
    <row r="135" spans="10:15">
      <c r="J135" s="3">
        <f>IF(COUNT(Table13[[#This Row],[Sou]:[Bal]])&gt;1,MIN(Table13[[#This Row],[Sou]:[Column2]]),0)</f>
        <v>0</v>
      </c>
      <c r="K135" s="17" t="str">
        <f>IF(SUM(Table13[[#This Row],[Sou]:[Bal]])-Table13[[#This Row],[Discard]]+Table13[[#This Row],[Discard]]/100000&gt;0,SUM(Table13[[#This Row],[Sou]:[Bal]])-Table13[[#This Row],[Discard]]*0.9999,"")</f>
        <v/>
      </c>
      <c r="L135" s="2" t="str">
        <f>IF(Table13[[#This Row],[Points]]&lt;&gt;"",RANK(Table13[[#This Row],[Points]],Table13[Points]),"")</f>
        <v/>
      </c>
      <c r="M135" s="5" t="str">
        <f>IF(Table13[[#This Row],[Name]]&lt;&gt;"",Table13[[#This Row],[Name]],"")</f>
        <v/>
      </c>
      <c r="N135">
        <f>SUM(Table13[[#This Row],[Sou]:[Column3]])-Table13[[#This Row],[Discard]]</f>
        <v>0</v>
      </c>
      <c r="O135" s="5">
        <f>RANK(Table13[[#This Row],[Total2]],Table13[Total2])</f>
        <v>14</v>
      </c>
    </row>
    <row r="136" spans="10:15">
      <c r="J136" s="3">
        <f>IF(COUNT(Table13[[#This Row],[Sou]:[Bal]])&gt;1,MIN(Table13[[#This Row],[Sou]:[Column2]]),0)</f>
        <v>0</v>
      </c>
      <c r="K136" s="17" t="str">
        <f>IF(SUM(Table13[[#This Row],[Sou]:[Bal]])-Table13[[#This Row],[Discard]]+Table13[[#This Row],[Discard]]/100000&gt;0,SUM(Table13[[#This Row],[Sou]:[Bal]])-Table13[[#This Row],[Discard]]*0.9999,"")</f>
        <v/>
      </c>
      <c r="L136" s="2" t="str">
        <f>IF(Table13[[#This Row],[Points]]&lt;&gt;"",RANK(Table13[[#This Row],[Points]],Table13[Points]),"")</f>
        <v/>
      </c>
      <c r="M136" s="5" t="str">
        <f>IF(Table13[[#This Row],[Name]]&lt;&gt;"",Table13[[#This Row],[Name]],"")</f>
        <v/>
      </c>
      <c r="N136">
        <f>SUM(Table13[[#This Row],[Sou]:[Column3]])-Table13[[#This Row],[Discard]]</f>
        <v>0</v>
      </c>
      <c r="O136" s="5">
        <f>RANK(Table13[[#This Row],[Total2]],Table13[Total2])</f>
        <v>14</v>
      </c>
    </row>
    <row r="137" spans="10:15">
      <c r="J137" s="3">
        <f>IF(COUNT(Table13[[#This Row],[Sou]:[Bal]])&gt;1,MIN(Table13[[#This Row],[Sou]:[Column2]]),0)</f>
        <v>0</v>
      </c>
      <c r="K137" s="17" t="str">
        <f>IF(SUM(Table13[[#This Row],[Sou]:[Bal]])-Table13[[#This Row],[Discard]]+Table13[[#This Row],[Discard]]/100000&gt;0,SUM(Table13[[#This Row],[Sou]:[Bal]])-Table13[[#This Row],[Discard]]*0.9999,"")</f>
        <v/>
      </c>
      <c r="L137" s="2" t="str">
        <f>IF(Table13[[#This Row],[Points]]&lt;&gt;"",RANK(Table13[[#This Row],[Points]],Table13[Points]),"")</f>
        <v/>
      </c>
      <c r="M137" s="5" t="str">
        <f>IF(Table13[[#This Row],[Name]]&lt;&gt;"",Table13[[#This Row],[Name]],"")</f>
        <v/>
      </c>
      <c r="N137">
        <f>SUM(Table13[[#This Row],[Sou]:[Column3]])-Table13[[#This Row],[Discard]]</f>
        <v>0</v>
      </c>
      <c r="O137" s="5">
        <f>RANK(Table13[[#This Row],[Total2]],Table13[Total2])</f>
        <v>14</v>
      </c>
    </row>
    <row r="138" spans="10:15">
      <c r="J138" s="3">
        <f>IF(COUNT(Table13[[#This Row],[Sou]:[Bal]])&gt;1,MIN(Table13[[#This Row],[Sou]:[Column2]]),0)</f>
        <v>0</v>
      </c>
      <c r="K138" s="17" t="str">
        <f>IF(SUM(Table13[[#This Row],[Sou]:[Bal]])-Table13[[#This Row],[Discard]]+Table13[[#This Row],[Discard]]/100000&gt;0,SUM(Table13[[#This Row],[Sou]:[Bal]])-Table13[[#This Row],[Discard]]*0.9999,"")</f>
        <v/>
      </c>
      <c r="L138" s="2" t="str">
        <f>IF(Table13[[#This Row],[Points]]&lt;&gt;"",RANK(Table13[[#This Row],[Points]],Table13[Points]),"")</f>
        <v/>
      </c>
      <c r="M138" s="5" t="str">
        <f>IF(Table13[[#This Row],[Name]]&lt;&gt;"",Table13[[#This Row],[Name]],"")</f>
        <v/>
      </c>
      <c r="N138">
        <f>SUM(Table13[[#This Row],[Sou]:[Column3]])-Table13[[#This Row],[Discard]]</f>
        <v>0</v>
      </c>
      <c r="O138" s="5">
        <f>RANK(Table13[[#This Row],[Total2]],Table13[Total2])</f>
        <v>14</v>
      </c>
    </row>
    <row r="139" spans="10:15">
      <c r="J139" s="3">
        <f>IF(COUNT(Table13[[#This Row],[Sou]:[Bal]])&gt;1,MIN(Table13[[#This Row],[Sou]:[Column2]]),0)</f>
        <v>0</v>
      </c>
      <c r="K139" s="17" t="str">
        <f>IF(SUM(Table13[[#This Row],[Sou]:[Bal]])-Table13[[#This Row],[Discard]]+Table13[[#This Row],[Discard]]/100000&gt;0,SUM(Table13[[#This Row],[Sou]:[Bal]])-Table13[[#This Row],[Discard]]*0.9999,"")</f>
        <v/>
      </c>
      <c r="L139" s="2" t="str">
        <f>IF(Table13[[#This Row],[Points]]&lt;&gt;"",RANK(Table13[[#This Row],[Points]],Table13[Points]),"")</f>
        <v/>
      </c>
      <c r="M139" s="5" t="str">
        <f>IF(Table13[[#This Row],[Name]]&lt;&gt;"",Table13[[#This Row],[Name]],"")</f>
        <v/>
      </c>
      <c r="N139">
        <f>SUM(Table13[[#This Row],[Sou]:[Column3]])-Table13[[#This Row],[Discard]]</f>
        <v>0</v>
      </c>
      <c r="O139" s="5">
        <f>RANK(Table13[[#This Row],[Total2]],Table13[Total2])</f>
        <v>14</v>
      </c>
    </row>
    <row r="140" spans="10:15">
      <c r="J140" s="3">
        <f>IF(COUNT(Table13[[#This Row],[Sou]:[Bal]])&gt;1,MIN(Table13[[#This Row],[Sou]:[Column2]]),0)</f>
        <v>0</v>
      </c>
      <c r="K140" s="17" t="str">
        <f>IF(SUM(Table13[[#This Row],[Sou]:[Bal]])-Table13[[#This Row],[Discard]]+Table13[[#This Row],[Discard]]/100000&gt;0,SUM(Table13[[#This Row],[Sou]:[Bal]])-Table13[[#This Row],[Discard]]*0.9999,"")</f>
        <v/>
      </c>
      <c r="L140" s="2" t="str">
        <f>IF(Table13[[#This Row],[Points]]&lt;&gt;"",RANK(Table13[[#This Row],[Points]],Table13[Points]),"")</f>
        <v/>
      </c>
      <c r="M140" s="5" t="str">
        <f>IF(Table13[[#This Row],[Name]]&lt;&gt;"",Table13[[#This Row],[Name]],"")</f>
        <v/>
      </c>
      <c r="N140">
        <f>SUM(Table13[[#This Row],[Sou]:[Column3]])-Table13[[#This Row],[Discard]]</f>
        <v>0</v>
      </c>
      <c r="O140" s="5">
        <f>RANK(Table13[[#This Row],[Total2]],Table13[Total2])</f>
        <v>14</v>
      </c>
    </row>
    <row r="141" spans="10:15">
      <c r="J141" s="3">
        <f>IF(COUNT(Table13[[#This Row],[Sou]:[Bal]])&gt;1,MIN(Table13[[#This Row],[Sou]:[Column2]]),0)</f>
        <v>0</v>
      </c>
      <c r="K141" s="17" t="str">
        <f>IF(SUM(Table13[[#This Row],[Sou]:[Bal]])-Table13[[#This Row],[Discard]]+Table13[[#This Row],[Discard]]/100000&gt;0,SUM(Table13[[#This Row],[Sou]:[Bal]])-Table13[[#This Row],[Discard]]*0.9999,"")</f>
        <v/>
      </c>
      <c r="L141" s="2" t="str">
        <f>IF(Table13[[#This Row],[Points]]&lt;&gt;"",RANK(Table13[[#This Row],[Points]],Table13[Points]),"")</f>
        <v/>
      </c>
      <c r="M141" s="5" t="str">
        <f>IF(Table13[[#This Row],[Name]]&lt;&gt;"",Table13[[#This Row],[Name]],"")</f>
        <v/>
      </c>
      <c r="N141">
        <f>SUM(Table13[[#This Row],[Sou]:[Column3]])-Table13[[#This Row],[Discard]]</f>
        <v>0</v>
      </c>
      <c r="O141" s="5">
        <f>RANK(Table13[[#This Row],[Total2]],Table13[Total2])</f>
        <v>14</v>
      </c>
    </row>
    <row r="142" spans="10:15">
      <c r="J142" s="3">
        <f>IF(COUNT(Table13[[#This Row],[Sou]:[Bal]])&gt;1,MIN(Table13[[#This Row],[Sou]:[Column2]]),0)</f>
        <v>0</v>
      </c>
      <c r="K142" s="17" t="str">
        <f>IF(SUM(Table13[[#This Row],[Sou]:[Bal]])-Table13[[#This Row],[Discard]]+Table13[[#This Row],[Discard]]/100000&gt;0,SUM(Table13[[#This Row],[Sou]:[Bal]])-Table13[[#This Row],[Discard]]*0.9999,"")</f>
        <v/>
      </c>
      <c r="L142" s="2" t="str">
        <f>IF(Table13[[#This Row],[Points]]&lt;&gt;"",RANK(Table13[[#This Row],[Points]],Table13[Points]),"")</f>
        <v/>
      </c>
      <c r="M142" s="5" t="str">
        <f>IF(Table13[[#This Row],[Name]]&lt;&gt;"",Table13[[#This Row],[Name]],"")</f>
        <v/>
      </c>
      <c r="N142">
        <f>SUM(Table13[[#This Row],[Sou]:[Column3]])-Table13[[#This Row],[Discard]]</f>
        <v>0</v>
      </c>
      <c r="O142" s="5">
        <f>RANK(Table13[[#This Row],[Total2]],Table13[Total2])</f>
        <v>14</v>
      </c>
    </row>
    <row r="143" spans="10:15">
      <c r="J143" s="3">
        <f>IF(COUNT(Table13[[#This Row],[Sou]:[Bal]])&gt;1,MIN(Table13[[#This Row],[Sou]:[Column2]]),0)</f>
        <v>0</v>
      </c>
      <c r="K143" s="17" t="str">
        <f>IF(SUM(Table13[[#This Row],[Sou]:[Bal]])-Table13[[#This Row],[Discard]]+Table13[[#This Row],[Discard]]/100000&gt;0,SUM(Table13[[#This Row],[Sou]:[Bal]])-Table13[[#This Row],[Discard]]*0.9999,"")</f>
        <v/>
      </c>
      <c r="L143" s="2" t="str">
        <f>IF(Table13[[#This Row],[Points]]&lt;&gt;"",RANK(Table13[[#This Row],[Points]],Table13[Points]),"")</f>
        <v/>
      </c>
      <c r="M143" s="5" t="str">
        <f>IF(Table13[[#This Row],[Name]]&lt;&gt;"",Table13[[#This Row],[Name]],"")</f>
        <v/>
      </c>
      <c r="N143">
        <f>SUM(Table13[[#This Row],[Sou]:[Column3]])-Table13[[#This Row],[Discard]]</f>
        <v>0</v>
      </c>
      <c r="O143" s="5">
        <f>RANK(Table13[[#This Row],[Total2]],Table13[Total2])</f>
        <v>14</v>
      </c>
    </row>
    <row r="144" spans="10:15">
      <c r="J144" s="3">
        <f>IF(COUNT(Table13[[#This Row],[Sou]:[Bal]])&gt;1,MIN(Table13[[#This Row],[Sou]:[Column2]]),0)</f>
        <v>0</v>
      </c>
      <c r="K144" s="17" t="str">
        <f>IF(SUM(Table13[[#This Row],[Sou]:[Bal]])-Table13[[#This Row],[Discard]]+Table13[[#This Row],[Discard]]/100000&gt;0,SUM(Table13[[#This Row],[Sou]:[Bal]])-Table13[[#This Row],[Discard]]*0.9999,"")</f>
        <v/>
      </c>
      <c r="L144" s="2" t="str">
        <f>IF(Table13[[#This Row],[Points]]&lt;&gt;"",RANK(Table13[[#This Row],[Points]],Table13[Points]),"")</f>
        <v/>
      </c>
      <c r="M144" s="5" t="str">
        <f>IF(Table13[[#This Row],[Name]]&lt;&gt;"",Table13[[#This Row],[Name]],"")</f>
        <v/>
      </c>
      <c r="N144">
        <f>SUM(Table13[[#This Row],[Sou]:[Column3]])-Table13[[#This Row],[Discard]]</f>
        <v>0</v>
      </c>
      <c r="O144" s="5">
        <f>RANK(Table13[[#This Row],[Total2]],Table13[Total2])</f>
        <v>14</v>
      </c>
    </row>
    <row r="145" spans="10:15">
      <c r="J145" s="3">
        <f>IF(COUNT(Table13[[#This Row],[Sou]:[Bal]])&gt;1,MIN(Table13[[#This Row],[Sou]:[Column2]]),0)</f>
        <v>0</v>
      </c>
      <c r="K145" s="17" t="str">
        <f>IF(SUM(Table13[[#This Row],[Sou]:[Bal]])-Table13[[#This Row],[Discard]]+Table13[[#This Row],[Discard]]/100000&gt;0,SUM(Table13[[#This Row],[Sou]:[Bal]])-Table13[[#This Row],[Discard]]*0.9999,"")</f>
        <v/>
      </c>
      <c r="L145" s="2" t="str">
        <f>IF(Table13[[#This Row],[Points]]&lt;&gt;"",RANK(Table13[[#This Row],[Points]],Table13[Points]),"")</f>
        <v/>
      </c>
      <c r="M145" s="5" t="str">
        <f>IF(Table13[[#This Row],[Name]]&lt;&gt;"",Table13[[#This Row],[Name]],"")</f>
        <v/>
      </c>
      <c r="N145">
        <f>SUM(Table13[[#This Row],[Sou]:[Column3]])-Table13[[#This Row],[Discard]]</f>
        <v>0</v>
      </c>
      <c r="O145" s="5">
        <f>RANK(Table13[[#This Row],[Total2]],Table13[Total2])</f>
        <v>14</v>
      </c>
    </row>
    <row r="146" spans="10:15">
      <c r="J146" s="3">
        <f>IF(COUNT(Table13[[#This Row],[Sou]:[Bal]])&gt;1,MIN(Table13[[#This Row],[Sou]:[Column2]]),0)</f>
        <v>0</v>
      </c>
      <c r="K146" s="17" t="str">
        <f>IF(SUM(Table13[[#This Row],[Sou]:[Bal]])-Table13[[#This Row],[Discard]]+Table13[[#This Row],[Discard]]/100000&gt;0,SUM(Table13[[#This Row],[Sou]:[Bal]])-Table13[[#This Row],[Discard]]*0.9999,"")</f>
        <v/>
      </c>
      <c r="L146" s="2" t="str">
        <f>IF(Table13[[#This Row],[Points]]&lt;&gt;"",RANK(Table13[[#This Row],[Points]],Table13[Points]),"")</f>
        <v/>
      </c>
      <c r="M146" s="5" t="str">
        <f>IF(Table13[[#This Row],[Name]]&lt;&gt;"",Table13[[#This Row],[Name]],"")</f>
        <v/>
      </c>
      <c r="N146">
        <f>SUM(Table13[[#This Row],[Sou]:[Column3]])-Table13[[#This Row],[Discard]]</f>
        <v>0</v>
      </c>
      <c r="O146" s="5">
        <f>RANK(Table13[[#This Row],[Total2]],Table13[Total2])</f>
        <v>14</v>
      </c>
    </row>
    <row r="147" spans="10:15">
      <c r="J147" s="3">
        <f>IF(COUNT(Table13[[#This Row],[Sou]:[Bal]])&gt;1,MIN(Table13[[#This Row],[Sou]:[Column2]]),0)</f>
        <v>0</v>
      </c>
      <c r="K147" s="17" t="str">
        <f>IF(SUM(Table13[[#This Row],[Sou]:[Bal]])-Table13[[#This Row],[Discard]]+Table13[[#This Row],[Discard]]/100000&gt;0,SUM(Table13[[#This Row],[Sou]:[Bal]])-Table13[[#This Row],[Discard]]*0.9999,"")</f>
        <v/>
      </c>
      <c r="L147" s="2" t="str">
        <f>IF(Table13[[#This Row],[Points]]&lt;&gt;"",RANK(Table13[[#This Row],[Points]],Table13[Points]),"")</f>
        <v/>
      </c>
      <c r="M147" s="5" t="str">
        <f>IF(Table13[[#This Row],[Name]]&lt;&gt;"",Table13[[#This Row],[Name]],"")</f>
        <v/>
      </c>
      <c r="N147">
        <f>SUM(Table13[[#This Row],[Sou]:[Column3]])-Table13[[#This Row],[Discard]]</f>
        <v>0</v>
      </c>
      <c r="O147" s="5">
        <f>RANK(Table13[[#This Row],[Total2]],Table13[Total2])</f>
        <v>14</v>
      </c>
    </row>
    <row r="148" spans="10:15">
      <c r="J148" s="3">
        <f>IF(COUNT(Table13[[#This Row],[Sou]:[Bal]])&gt;1,MIN(Table13[[#This Row],[Sou]:[Column2]]),0)</f>
        <v>0</v>
      </c>
      <c r="K148" s="17" t="str">
        <f>IF(SUM(Table13[[#This Row],[Sou]:[Bal]])-Table13[[#This Row],[Discard]]+Table13[[#This Row],[Discard]]/100000&gt;0,SUM(Table13[[#This Row],[Sou]:[Bal]])-Table13[[#This Row],[Discard]]*0.9999,"")</f>
        <v/>
      </c>
      <c r="L148" s="2" t="str">
        <f>IF(Table13[[#This Row],[Points]]&lt;&gt;"",RANK(Table13[[#This Row],[Points]],Table13[Points]),"")</f>
        <v/>
      </c>
      <c r="M148" s="5" t="str">
        <f>IF(Table13[[#This Row],[Name]]&lt;&gt;"",Table13[[#This Row],[Name]],"")</f>
        <v/>
      </c>
      <c r="N148">
        <f>SUM(Table13[[#This Row],[Sou]:[Column3]])-Table13[[#This Row],[Discard]]</f>
        <v>0</v>
      </c>
      <c r="O148" s="5">
        <f>RANK(Table13[[#This Row],[Total2]],Table13[Total2])</f>
        <v>14</v>
      </c>
    </row>
    <row r="149" spans="10:15">
      <c r="J149" s="3">
        <f>IF(COUNT(Table13[[#This Row],[Sou]:[Bal]])&gt;1,MIN(Table13[[#This Row],[Sou]:[Column2]]),0)</f>
        <v>0</v>
      </c>
      <c r="K149" s="17" t="str">
        <f>IF(SUM(Table13[[#This Row],[Sou]:[Bal]])-Table13[[#This Row],[Discard]]+Table13[[#This Row],[Discard]]/100000&gt;0,SUM(Table13[[#This Row],[Sou]:[Bal]])-Table13[[#This Row],[Discard]]*0.9999,"")</f>
        <v/>
      </c>
      <c r="L149" s="2" t="str">
        <f>IF(Table13[[#This Row],[Points]]&lt;&gt;"",RANK(Table13[[#This Row],[Points]],Table13[Points]),"")</f>
        <v/>
      </c>
      <c r="M149" s="5" t="str">
        <f>IF(Table13[[#This Row],[Name]]&lt;&gt;"",Table13[[#This Row],[Name]],"")</f>
        <v/>
      </c>
      <c r="N149">
        <f>SUM(Table13[[#This Row],[Sou]:[Column3]])-Table13[[#This Row],[Discard]]</f>
        <v>0</v>
      </c>
      <c r="O149" s="5">
        <f>RANK(Table13[[#This Row],[Total2]],Table13[Total2])</f>
        <v>14</v>
      </c>
    </row>
    <row r="150" spans="10:15">
      <c r="J150" s="3">
        <f>IF(COUNT(Table13[[#This Row],[Sou]:[Bal]])&gt;1,MIN(Table13[[#This Row],[Sou]:[Column2]]),0)</f>
        <v>0</v>
      </c>
      <c r="K150" s="17" t="str">
        <f>IF(SUM(Table13[[#This Row],[Sou]:[Bal]])-Table13[[#This Row],[Discard]]+Table13[[#This Row],[Discard]]/100000&gt;0,SUM(Table13[[#This Row],[Sou]:[Bal]])-Table13[[#This Row],[Discard]]*0.9999,"")</f>
        <v/>
      </c>
      <c r="L150" s="2" t="str">
        <f>IF(Table13[[#This Row],[Points]]&lt;&gt;"",RANK(Table13[[#This Row],[Points]],Table13[Points]),"")</f>
        <v/>
      </c>
      <c r="M150" s="5" t="str">
        <f>IF(Table13[[#This Row],[Name]]&lt;&gt;"",Table13[[#This Row],[Name]],"")</f>
        <v/>
      </c>
      <c r="N150">
        <f>SUM(Table13[[#This Row],[Sou]:[Column3]])-Table13[[#This Row],[Discard]]</f>
        <v>0</v>
      </c>
      <c r="O150" s="5">
        <f>RANK(Table13[[#This Row],[Total2]],Table13[Total2])</f>
        <v>14</v>
      </c>
    </row>
    <row r="151" spans="10:15">
      <c r="J151" s="3">
        <f>IF(COUNT(Table13[[#This Row],[Sou]:[Bal]])&gt;1,MIN(Table13[[#This Row],[Sou]:[Column2]]),0)</f>
        <v>0</v>
      </c>
      <c r="K151" s="17" t="str">
        <f>IF(SUM(Table13[[#This Row],[Sou]:[Bal]])-Table13[[#This Row],[Discard]]+Table13[[#This Row],[Discard]]/100000&gt;0,SUM(Table13[[#This Row],[Sou]:[Bal]])-Table13[[#This Row],[Discard]]*0.9999,"")</f>
        <v/>
      </c>
      <c r="L151" s="2" t="str">
        <f>IF(Table13[[#This Row],[Points]]&lt;&gt;"",RANK(Table13[[#This Row],[Points]],Table13[Points]),"")</f>
        <v/>
      </c>
      <c r="M151" s="5" t="str">
        <f>IF(Table13[[#This Row],[Name]]&lt;&gt;"",Table13[[#This Row],[Name]],"")</f>
        <v/>
      </c>
      <c r="N151">
        <f>SUM(Table13[[#This Row],[Sou]:[Column3]])-Table13[[#This Row],[Discard]]</f>
        <v>0</v>
      </c>
      <c r="O151" s="5">
        <f>RANK(Table13[[#This Row],[Total2]],Table13[Total2])</f>
        <v>14</v>
      </c>
    </row>
    <row r="152" spans="10:15">
      <c r="J152" s="3">
        <f>IF(COUNT(Table13[[#This Row],[Sou]:[Bal]])&gt;1,MIN(Table13[[#This Row],[Sou]:[Column2]]),0)</f>
        <v>0</v>
      </c>
      <c r="K152" s="17" t="str">
        <f>IF(SUM(Table13[[#This Row],[Sou]:[Bal]])-Table13[[#This Row],[Discard]]+Table13[[#This Row],[Discard]]/100000&gt;0,SUM(Table13[[#This Row],[Sou]:[Bal]])-Table13[[#This Row],[Discard]]*0.9999,"")</f>
        <v/>
      </c>
      <c r="L152" s="2" t="str">
        <f>IF(Table13[[#This Row],[Points]]&lt;&gt;"",RANK(Table13[[#This Row],[Points]],Table13[Points]),"")</f>
        <v/>
      </c>
      <c r="M152" s="5" t="str">
        <f>IF(Table13[[#This Row],[Name]]&lt;&gt;"",Table13[[#This Row],[Name]],"")</f>
        <v/>
      </c>
      <c r="N152">
        <f>SUM(Table13[[#This Row],[Sou]:[Column3]])-Table13[[#This Row],[Discard]]</f>
        <v>0</v>
      </c>
      <c r="O152" s="5">
        <f>RANK(Table13[[#This Row],[Total2]],Table13[Total2])</f>
        <v>14</v>
      </c>
    </row>
    <row r="153" spans="10:15">
      <c r="J153" s="3">
        <f>IF(COUNT(Table13[[#This Row],[Sou]:[Bal]])&gt;1,MIN(Table13[[#This Row],[Sou]:[Column2]]),0)</f>
        <v>0</v>
      </c>
      <c r="K153" s="17" t="str">
        <f>IF(SUM(Table13[[#This Row],[Sou]:[Bal]])-Table13[[#This Row],[Discard]]+Table13[[#This Row],[Discard]]/100000&gt;0,SUM(Table13[[#This Row],[Sou]:[Bal]])-Table13[[#This Row],[Discard]]*0.9999,"")</f>
        <v/>
      </c>
      <c r="L153" s="2" t="str">
        <f>IF(Table13[[#This Row],[Points]]&lt;&gt;"",RANK(Table13[[#This Row],[Points]],Table13[Points]),"")</f>
        <v/>
      </c>
      <c r="M153" s="5" t="str">
        <f>IF(Table13[[#This Row],[Name]]&lt;&gt;"",Table13[[#This Row],[Name]],"")</f>
        <v/>
      </c>
      <c r="N153">
        <f>SUM(Table13[[#This Row],[Sou]:[Column3]])-Table13[[#This Row],[Discard]]</f>
        <v>0</v>
      </c>
      <c r="O153" s="5">
        <f>RANK(Table13[[#This Row],[Total2]],Table13[Total2])</f>
        <v>14</v>
      </c>
    </row>
    <row r="154" spans="10:15">
      <c r="J154" s="3">
        <f>IF(COUNT(Table13[[#This Row],[Sou]:[Bal]])&gt;1,MIN(Table13[[#This Row],[Sou]:[Column2]]),0)</f>
        <v>0</v>
      </c>
      <c r="K154" s="17" t="str">
        <f>IF(SUM(Table13[[#This Row],[Sou]:[Bal]])-Table13[[#This Row],[Discard]]+Table13[[#This Row],[Discard]]/100000&gt;0,SUM(Table13[[#This Row],[Sou]:[Bal]])-Table13[[#This Row],[Discard]]*0.9999,"")</f>
        <v/>
      </c>
      <c r="L154" s="2" t="str">
        <f>IF(Table13[[#This Row],[Points]]&lt;&gt;"",RANK(Table13[[#This Row],[Points]],Table13[Points]),"")</f>
        <v/>
      </c>
      <c r="M154" s="5" t="str">
        <f>IF(Table13[[#This Row],[Name]]&lt;&gt;"",Table13[[#This Row],[Name]],"")</f>
        <v/>
      </c>
      <c r="N154">
        <f>SUM(Table13[[#This Row],[Sou]:[Column3]])-Table13[[#This Row],[Discard]]</f>
        <v>0</v>
      </c>
      <c r="O154" s="5">
        <f>RANK(Table13[[#This Row],[Total2]],Table13[Total2])</f>
        <v>14</v>
      </c>
    </row>
    <row r="155" spans="10:15">
      <c r="J155" s="3">
        <f>IF(COUNT(Table13[[#This Row],[Sou]:[Bal]])&gt;1,MIN(Table13[[#This Row],[Sou]:[Column2]]),0)</f>
        <v>0</v>
      </c>
      <c r="K155" s="17" t="str">
        <f>IF(SUM(Table13[[#This Row],[Sou]:[Bal]])-Table13[[#This Row],[Discard]]+Table13[[#This Row],[Discard]]/100000&gt;0,SUM(Table13[[#This Row],[Sou]:[Bal]])-Table13[[#This Row],[Discard]]*0.9999,"")</f>
        <v/>
      </c>
      <c r="L155" s="2" t="str">
        <f>IF(Table13[[#This Row],[Points]]&lt;&gt;"",RANK(Table13[[#This Row],[Points]],Table13[Points]),"")</f>
        <v/>
      </c>
      <c r="M155" s="5" t="str">
        <f>IF(Table13[[#This Row],[Name]]&lt;&gt;"",Table13[[#This Row],[Name]],"")</f>
        <v/>
      </c>
      <c r="N155">
        <f>SUM(Table13[[#This Row],[Sou]:[Column3]])-Table13[[#This Row],[Discard]]</f>
        <v>0</v>
      </c>
      <c r="O155" s="5">
        <f>RANK(Table13[[#This Row],[Total2]],Table13[Total2])</f>
        <v>14</v>
      </c>
    </row>
    <row r="156" spans="10:15">
      <c r="J156" s="3">
        <f>IF(COUNT(Table13[[#This Row],[Sou]:[Bal]])&gt;1,MIN(Table13[[#This Row],[Sou]:[Column2]]),0)</f>
        <v>0</v>
      </c>
      <c r="K156" s="17" t="str">
        <f>IF(SUM(Table13[[#This Row],[Sou]:[Bal]])-Table13[[#This Row],[Discard]]+Table13[[#This Row],[Discard]]/100000&gt;0,SUM(Table13[[#This Row],[Sou]:[Bal]])-Table13[[#This Row],[Discard]]*0.9999,"")</f>
        <v/>
      </c>
      <c r="L156" s="2" t="str">
        <f>IF(Table13[[#This Row],[Points]]&lt;&gt;"",RANK(Table13[[#This Row],[Points]],Table13[Points]),"")</f>
        <v/>
      </c>
      <c r="M156" s="5" t="str">
        <f>IF(Table13[[#This Row],[Name]]&lt;&gt;"",Table13[[#This Row],[Name]],"")</f>
        <v/>
      </c>
      <c r="N156">
        <f>SUM(Table13[[#This Row],[Sou]:[Column3]])-Table13[[#This Row],[Discard]]</f>
        <v>0</v>
      </c>
      <c r="O156" s="5">
        <f>RANK(Table13[[#This Row],[Total2]],Table13[Total2])</f>
        <v>14</v>
      </c>
    </row>
    <row r="157" spans="10:15">
      <c r="J157" s="3">
        <f>IF(COUNT(Table13[[#This Row],[Sou]:[Bal]])&gt;1,MIN(Table13[[#This Row],[Sou]:[Column2]]),0)</f>
        <v>0</v>
      </c>
      <c r="K157" s="17" t="str">
        <f>IF(SUM(Table13[[#This Row],[Sou]:[Bal]])-Table13[[#This Row],[Discard]]+Table13[[#This Row],[Discard]]/100000&gt;0,SUM(Table13[[#This Row],[Sou]:[Bal]])-Table13[[#This Row],[Discard]]*0.9999,"")</f>
        <v/>
      </c>
      <c r="L157" s="2" t="str">
        <f>IF(Table13[[#This Row],[Points]]&lt;&gt;"",RANK(Table13[[#This Row],[Points]],Table13[Points]),"")</f>
        <v/>
      </c>
      <c r="M157" s="5" t="str">
        <f>IF(Table13[[#This Row],[Name]]&lt;&gt;"",Table13[[#This Row],[Name]],"")</f>
        <v/>
      </c>
      <c r="N157">
        <f>SUM(Table13[[#This Row],[Sou]:[Column3]])-Table13[[#This Row],[Discard]]</f>
        <v>0</v>
      </c>
      <c r="O157" s="5">
        <f>RANK(Table13[[#This Row],[Total2]],Table13[Total2])</f>
        <v>14</v>
      </c>
    </row>
    <row r="158" spans="10:15">
      <c r="J158" s="3">
        <f>IF(COUNT(Table13[[#This Row],[Sou]:[Bal]])&gt;1,MIN(Table13[[#This Row],[Sou]:[Column2]]),0)</f>
        <v>0</v>
      </c>
      <c r="K158" s="17" t="str">
        <f>IF(SUM(Table13[[#This Row],[Sou]:[Bal]])-Table13[[#This Row],[Discard]]+Table13[[#This Row],[Discard]]/100000&gt;0,SUM(Table13[[#This Row],[Sou]:[Bal]])-Table13[[#This Row],[Discard]]*0.9999,"")</f>
        <v/>
      </c>
      <c r="L158" s="2" t="str">
        <f>IF(Table13[[#This Row],[Points]]&lt;&gt;"",RANK(Table13[[#This Row],[Points]],Table13[Points]),"")</f>
        <v/>
      </c>
      <c r="M158" s="5" t="str">
        <f>IF(Table13[[#This Row],[Name]]&lt;&gt;"",Table13[[#This Row],[Name]],"")</f>
        <v/>
      </c>
      <c r="N158">
        <f>SUM(Table13[[#This Row],[Sou]:[Column3]])-Table13[[#This Row],[Discard]]</f>
        <v>0</v>
      </c>
      <c r="O158" s="5">
        <f>RANK(Table13[[#This Row],[Total2]],Table13[Total2])</f>
        <v>14</v>
      </c>
    </row>
    <row r="159" spans="10:15">
      <c r="J159" s="3">
        <f>IF(COUNT(Table13[[#This Row],[Sou]:[Bal]])&gt;1,MIN(Table13[[#This Row],[Sou]:[Column2]]),0)</f>
        <v>0</v>
      </c>
      <c r="K159" s="17" t="str">
        <f>IF(SUM(Table13[[#This Row],[Sou]:[Bal]])-Table13[[#This Row],[Discard]]+Table13[[#This Row],[Discard]]/100000&gt;0,SUM(Table13[[#This Row],[Sou]:[Bal]])-Table13[[#This Row],[Discard]]*0.9999,"")</f>
        <v/>
      </c>
      <c r="L159" s="2" t="str">
        <f>IF(Table13[[#This Row],[Points]]&lt;&gt;"",RANK(Table13[[#This Row],[Points]],Table13[Points]),"")</f>
        <v/>
      </c>
      <c r="M159" s="5" t="str">
        <f>IF(Table13[[#This Row],[Name]]&lt;&gt;"",Table13[[#This Row],[Name]],"")</f>
        <v/>
      </c>
      <c r="N159">
        <f>SUM(Table13[[#This Row],[Sou]:[Column3]])-Table13[[#This Row],[Discard]]</f>
        <v>0</v>
      </c>
      <c r="O159" s="5">
        <f>RANK(Table13[[#This Row],[Total2]],Table13[Total2])</f>
        <v>14</v>
      </c>
    </row>
    <row r="160" spans="10:15">
      <c r="J160" s="3">
        <f>IF(COUNT(Table13[[#This Row],[Sou]:[Bal]])&gt;1,MIN(Table13[[#This Row],[Sou]:[Column2]]),0)</f>
        <v>0</v>
      </c>
      <c r="K160" s="17" t="str">
        <f>IF(SUM(Table13[[#This Row],[Sou]:[Bal]])-Table13[[#This Row],[Discard]]+Table13[[#This Row],[Discard]]/100000&gt;0,SUM(Table13[[#This Row],[Sou]:[Bal]])-Table13[[#This Row],[Discard]]*0.9999,"")</f>
        <v/>
      </c>
      <c r="L160" s="2" t="str">
        <f>IF(Table13[[#This Row],[Points]]&lt;&gt;"",RANK(Table13[[#This Row],[Points]],Table13[Points]),"")</f>
        <v/>
      </c>
      <c r="M160" s="5" t="str">
        <f>IF(Table13[[#This Row],[Name]]&lt;&gt;"",Table13[[#This Row],[Name]],"")</f>
        <v/>
      </c>
      <c r="N160">
        <f>SUM(Table13[[#This Row],[Sou]:[Column3]])-Table13[[#This Row],[Discard]]</f>
        <v>0</v>
      </c>
      <c r="O160" s="5">
        <f>RANK(Table13[[#This Row],[Total2]],Table13[Total2])</f>
        <v>14</v>
      </c>
    </row>
    <row r="161" spans="10:15">
      <c r="J161" s="3">
        <f>IF(COUNT(Table13[[#This Row],[Sou]:[Bal]])&gt;1,MIN(Table13[[#This Row],[Sou]:[Column2]]),0)</f>
        <v>0</v>
      </c>
      <c r="K161" s="17" t="str">
        <f>IF(SUM(Table13[[#This Row],[Sou]:[Bal]])-Table13[[#This Row],[Discard]]+Table13[[#This Row],[Discard]]/100000&gt;0,SUM(Table13[[#This Row],[Sou]:[Bal]])-Table13[[#This Row],[Discard]]*0.9999,"")</f>
        <v/>
      </c>
      <c r="L161" s="2" t="str">
        <f>IF(Table13[[#This Row],[Points]]&lt;&gt;"",RANK(Table13[[#This Row],[Points]],Table13[Points]),"")</f>
        <v/>
      </c>
      <c r="M161" s="5" t="str">
        <f>IF(Table13[[#This Row],[Name]]&lt;&gt;"",Table13[[#This Row],[Name]],"")</f>
        <v/>
      </c>
      <c r="N161">
        <f>SUM(Table13[[#This Row],[Sou]:[Column3]])-Table13[[#This Row],[Discard]]</f>
        <v>0</v>
      </c>
      <c r="O161" s="5">
        <f>RANK(Table13[[#This Row],[Total2]],Table13[Total2])</f>
        <v>14</v>
      </c>
    </row>
    <row r="162" spans="10:15">
      <c r="J162" s="3">
        <f>IF(COUNT(Table13[[#This Row],[Sou]:[Bal]])&gt;1,MIN(Table13[[#This Row],[Sou]:[Column2]]),0)</f>
        <v>0</v>
      </c>
      <c r="K162" s="17" t="str">
        <f>IF(SUM(Table13[[#This Row],[Sou]:[Bal]])-Table13[[#This Row],[Discard]]+Table13[[#This Row],[Discard]]/100000&gt;0,SUM(Table13[[#This Row],[Sou]:[Bal]])-Table13[[#This Row],[Discard]]*0.9999,"")</f>
        <v/>
      </c>
      <c r="L162" s="2" t="str">
        <f>IF(Table13[[#This Row],[Points]]&lt;&gt;"",RANK(Table13[[#This Row],[Points]],Table13[Points]),"")</f>
        <v/>
      </c>
      <c r="M162" s="5" t="str">
        <f>IF(Table13[[#This Row],[Name]]&lt;&gt;"",Table13[[#This Row],[Name]],"")</f>
        <v/>
      </c>
      <c r="N162">
        <f>SUM(Table13[[#This Row],[Sou]:[Column3]])-Table13[[#This Row],[Discard]]</f>
        <v>0</v>
      </c>
      <c r="O162" s="5">
        <f>RANK(Table13[[#This Row],[Total2]],Table13[Total2])</f>
        <v>14</v>
      </c>
    </row>
    <row r="163" spans="10:15">
      <c r="J163" s="3">
        <f>IF(COUNT(Table13[[#This Row],[Sou]:[Bal]])&gt;1,MIN(Table13[[#This Row],[Sou]:[Column2]]),0)</f>
        <v>0</v>
      </c>
      <c r="K163" s="17" t="str">
        <f>IF(SUM(Table13[[#This Row],[Sou]:[Bal]])-Table13[[#This Row],[Discard]]+Table13[[#This Row],[Discard]]/100000&gt;0,SUM(Table13[[#This Row],[Sou]:[Bal]])-Table13[[#This Row],[Discard]]*0.9999,"")</f>
        <v/>
      </c>
      <c r="L163" s="2" t="str">
        <f>IF(Table13[[#This Row],[Points]]&lt;&gt;"",RANK(Table13[[#This Row],[Points]],Table13[Points]),"")</f>
        <v/>
      </c>
      <c r="M163" s="5" t="str">
        <f>IF(Table13[[#This Row],[Name]]&lt;&gt;"",Table13[[#This Row],[Name]],"")</f>
        <v/>
      </c>
      <c r="N163">
        <f>SUM(Table13[[#This Row],[Sou]:[Column3]])-Table13[[#This Row],[Discard]]</f>
        <v>0</v>
      </c>
      <c r="O163" s="5">
        <f>RANK(Table13[[#This Row],[Total2]],Table13[Total2])</f>
        <v>14</v>
      </c>
    </row>
    <row r="164" spans="10:15">
      <c r="J164" s="3">
        <f>IF(COUNT(Table13[[#This Row],[Sou]:[Bal]])&gt;1,MIN(Table13[[#This Row],[Sou]:[Column2]]),0)</f>
        <v>0</v>
      </c>
      <c r="K164" s="17" t="str">
        <f>IF(SUM(Table13[[#This Row],[Sou]:[Bal]])-Table13[[#This Row],[Discard]]+Table13[[#This Row],[Discard]]/100000&gt;0,SUM(Table13[[#This Row],[Sou]:[Bal]])-Table13[[#This Row],[Discard]]*0.9999,"")</f>
        <v/>
      </c>
      <c r="L164" s="2" t="str">
        <f>IF(Table13[[#This Row],[Points]]&lt;&gt;"",RANK(Table13[[#This Row],[Points]],Table13[Points]),"")</f>
        <v/>
      </c>
      <c r="M164" s="5" t="str">
        <f>IF(Table13[[#This Row],[Name]]&lt;&gt;"",Table13[[#This Row],[Name]],"")</f>
        <v/>
      </c>
      <c r="N164">
        <f>SUM(Table13[[#This Row],[Sou]:[Column3]])-Table13[[#This Row],[Discard]]</f>
        <v>0</v>
      </c>
      <c r="O164" s="5">
        <f>RANK(Table13[[#This Row],[Total2]],Table13[Total2])</f>
        <v>14</v>
      </c>
    </row>
    <row r="165" spans="10:15">
      <c r="J165" s="3">
        <f>IF(COUNT(Table13[[#This Row],[Sou]:[Bal]])&gt;1,MIN(Table13[[#This Row],[Sou]:[Column2]]),0)</f>
        <v>0</v>
      </c>
      <c r="K165" s="17" t="str">
        <f>IF(SUM(Table13[[#This Row],[Sou]:[Bal]])-Table13[[#This Row],[Discard]]+Table13[[#This Row],[Discard]]/100000&gt;0,SUM(Table13[[#This Row],[Sou]:[Bal]])-Table13[[#This Row],[Discard]]*0.9999,"")</f>
        <v/>
      </c>
      <c r="L165" s="2" t="str">
        <f>IF(Table13[[#This Row],[Points]]&lt;&gt;"",RANK(Table13[[#This Row],[Points]],Table13[Points]),"")</f>
        <v/>
      </c>
      <c r="M165" s="5" t="str">
        <f>IF(Table13[[#This Row],[Name]]&lt;&gt;"",Table13[[#This Row],[Name]],"")</f>
        <v/>
      </c>
      <c r="N165">
        <f>SUM(Table13[[#This Row],[Sou]:[Column3]])-Table13[[#This Row],[Discard]]</f>
        <v>0</v>
      </c>
      <c r="O165" s="5">
        <f>RANK(Table13[[#This Row],[Total2]],Table13[Total2])</f>
        <v>14</v>
      </c>
    </row>
    <row r="166" spans="10:15">
      <c r="J166" s="3">
        <f>IF(COUNT(Table13[[#This Row],[Sou]:[Bal]])&gt;1,MIN(Table13[[#This Row],[Sou]:[Column2]]),0)</f>
        <v>0</v>
      </c>
      <c r="K166" s="17" t="str">
        <f>IF(SUM(Table13[[#This Row],[Sou]:[Bal]])-Table13[[#This Row],[Discard]]+Table13[[#This Row],[Discard]]/100000&gt;0,SUM(Table13[[#This Row],[Sou]:[Bal]])-Table13[[#This Row],[Discard]]*0.9999,"")</f>
        <v/>
      </c>
      <c r="L166" s="2" t="str">
        <f>IF(Table13[[#This Row],[Points]]&lt;&gt;"",RANK(Table13[[#This Row],[Points]],Table13[Points]),"")</f>
        <v/>
      </c>
      <c r="M166" s="5" t="str">
        <f>IF(Table13[[#This Row],[Name]]&lt;&gt;"",Table13[[#This Row],[Name]],"")</f>
        <v/>
      </c>
      <c r="N166">
        <f>SUM(Table13[[#This Row],[Sou]:[Column3]])-Table13[[#This Row],[Discard]]</f>
        <v>0</v>
      </c>
      <c r="O166" s="5">
        <f>RANK(Table13[[#This Row],[Total2]],Table13[Total2])</f>
        <v>14</v>
      </c>
    </row>
    <row r="167" spans="10:15">
      <c r="J167" s="3">
        <f>IF(COUNT(Table13[[#This Row],[Sou]:[Bal]])&gt;1,MIN(Table13[[#This Row],[Sou]:[Column2]]),0)</f>
        <v>0</v>
      </c>
      <c r="K167" s="17" t="str">
        <f>IF(SUM(Table13[[#This Row],[Sou]:[Bal]])-Table13[[#This Row],[Discard]]+Table13[[#This Row],[Discard]]/100000&gt;0,SUM(Table13[[#This Row],[Sou]:[Bal]])-Table13[[#This Row],[Discard]]*0.9999,"")</f>
        <v/>
      </c>
      <c r="L167" s="2" t="str">
        <f>IF(Table13[[#This Row],[Points]]&lt;&gt;"",RANK(Table13[[#This Row],[Points]],Table13[Points]),"")</f>
        <v/>
      </c>
      <c r="M167" s="5" t="str">
        <f>IF(Table13[[#This Row],[Name]]&lt;&gt;"",Table13[[#This Row],[Name]],"")</f>
        <v/>
      </c>
      <c r="N167">
        <f>SUM(Table13[[#This Row],[Sou]:[Column3]])-Table13[[#This Row],[Discard]]</f>
        <v>0</v>
      </c>
      <c r="O167" s="5">
        <f>RANK(Table13[[#This Row],[Total2]],Table13[Total2])</f>
        <v>14</v>
      </c>
    </row>
    <row r="168" spans="10:15">
      <c r="J168" s="3">
        <f>IF(COUNT(Table13[[#This Row],[Sou]:[Bal]])&gt;1,MIN(Table13[[#This Row],[Sou]:[Column2]]),0)</f>
        <v>0</v>
      </c>
      <c r="K168" s="17" t="str">
        <f>IF(SUM(Table13[[#This Row],[Sou]:[Bal]])-Table13[[#This Row],[Discard]]+Table13[[#This Row],[Discard]]/100000&gt;0,SUM(Table13[[#This Row],[Sou]:[Bal]])-Table13[[#This Row],[Discard]]*0.9999,"")</f>
        <v/>
      </c>
      <c r="L168" s="2" t="str">
        <f>IF(Table13[[#This Row],[Points]]&lt;&gt;"",RANK(Table13[[#This Row],[Points]],Table13[Points]),"")</f>
        <v/>
      </c>
      <c r="M168" s="5" t="str">
        <f>IF(Table13[[#This Row],[Name]]&lt;&gt;"",Table13[[#This Row],[Name]],"")</f>
        <v/>
      </c>
      <c r="N168">
        <f>SUM(Table13[[#This Row],[Sou]:[Column3]])-Table13[[#This Row],[Discard]]</f>
        <v>0</v>
      </c>
      <c r="O168" s="5">
        <f>RANK(Table13[[#This Row],[Total2]],Table13[Total2])</f>
        <v>14</v>
      </c>
    </row>
    <row r="169" spans="10:15">
      <c r="J169" s="3">
        <f>IF(COUNT(Table13[[#This Row],[Sou]:[Bal]])&gt;1,MIN(Table13[[#This Row],[Sou]:[Column2]]),0)</f>
        <v>0</v>
      </c>
      <c r="K169" s="17" t="str">
        <f>IF(SUM(Table13[[#This Row],[Sou]:[Bal]])-Table13[[#This Row],[Discard]]+Table13[[#This Row],[Discard]]/100000&gt;0,SUM(Table13[[#This Row],[Sou]:[Bal]])-Table13[[#This Row],[Discard]]*0.9999,"")</f>
        <v/>
      </c>
      <c r="L169" s="2" t="str">
        <f>IF(Table13[[#This Row],[Points]]&lt;&gt;"",RANK(Table13[[#This Row],[Points]],Table13[Points]),"")</f>
        <v/>
      </c>
      <c r="M169" s="5" t="str">
        <f>IF(Table13[[#This Row],[Name]]&lt;&gt;"",Table13[[#This Row],[Name]],"")</f>
        <v/>
      </c>
      <c r="N169">
        <f>SUM(Table13[[#This Row],[Sou]:[Column3]])-Table13[[#This Row],[Discard]]</f>
        <v>0</v>
      </c>
      <c r="O169" s="5">
        <f>RANK(Table13[[#This Row],[Total2]],Table13[Total2])</f>
        <v>14</v>
      </c>
    </row>
    <row r="170" spans="10:15">
      <c r="J170" s="3">
        <f>IF(COUNT(Table13[[#This Row],[Sou]:[Bal]])&gt;1,MIN(Table13[[#This Row],[Sou]:[Column2]]),0)</f>
        <v>0</v>
      </c>
      <c r="K170" s="17" t="str">
        <f>IF(SUM(Table13[[#This Row],[Sou]:[Bal]])-Table13[[#This Row],[Discard]]+Table13[[#This Row],[Discard]]/100000&gt;0,SUM(Table13[[#This Row],[Sou]:[Bal]])-Table13[[#This Row],[Discard]]*0.9999,"")</f>
        <v/>
      </c>
      <c r="L170" s="2" t="str">
        <f>IF(Table13[[#This Row],[Points]]&lt;&gt;"",RANK(Table13[[#This Row],[Points]],Table13[Points]),"")</f>
        <v/>
      </c>
      <c r="M170" s="5" t="str">
        <f>IF(Table13[[#This Row],[Name]]&lt;&gt;"",Table13[[#This Row],[Name]],"")</f>
        <v/>
      </c>
      <c r="N170">
        <f>SUM(Table13[[#This Row],[Sou]:[Column3]])-Table13[[#This Row],[Discard]]</f>
        <v>0</v>
      </c>
      <c r="O170" s="5">
        <f>RANK(Table13[[#This Row],[Total2]],Table13[Total2])</f>
        <v>14</v>
      </c>
    </row>
    <row r="171" spans="10:15">
      <c r="J171" s="3">
        <f>IF(COUNT(Table13[[#This Row],[Sou]:[Bal]])&gt;1,MIN(Table13[[#This Row],[Sou]:[Column2]]),0)</f>
        <v>0</v>
      </c>
      <c r="K171" s="17" t="str">
        <f>IF(SUM(Table13[[#This Row],[Sou]:[Bal]])-Table13[[#This Row],[Discard]]+Table13[[#This Row],[Discard]]/100000&gt;0,SUM(Table13[[#This Row],[Sou]:[Bal]])-Table13[[#This Row],[Discard]]*0.9999,"")</f>
        <v/>
      </c>
      <c r="L171" s="2" t="str">
        <f>IF(Table13[[#This Row],[Points]]&lt;&gt;"",RANK(Table13[[#This Row],[Points]],Table13[Points]),"")</f>
        <v/>
      </c>
      <c r="M171" s="5" t="str">
        <f>IF(Table13[[#This Row],[Name]]&lt;&gt;"",Table13[[#This Row],[Name]],"")</f>
        <v/>
      </c>
      <c r="N171">
        <f>SUM(Table13[[#This Row],[Sou]:[Column3]])-Table13[[#This Row],[Discard]]</f>
        <v>0</v>
      </c>
      <c r="O171" s="5">
        <f>RANK(Table13[[#This Row],[Total2]],Table13[Total2])</f>
        <v>14</v>
      </c>
    </row>
    <row r="172" spans="10:15">
      <c r="J172" s="3">
        <f>IF(COUNT(Table13[[#This Row],[Sou]:[Bal]])&gt;1,MIN(Table13[[#This Row],[Sou]:[Column2]]),0)</f>
        <v>0</v>
      </c>
      <c r="K172" s="17" t="str">
        <f>IF(SUM(Table13[[#This Row],[Sou]:[Bal]])-Table13[[#This Row],[Discard]]+Table13[[#This Row],[Discard]]/100000&gt;0,SUM(Table13[[#This Row],[Sou]:[Bal]])-Table13[[#This Row],[Discard]]*0.9999,"")</f>
        <v/>
      </c>
      <c r="L172" s="2" t="str">
        <f>IF(Table13[[#This Row],[Points]]&lt;&gt;"",RANK(Table13[[#This Row],[Points]],Table13[Points]),"")</f>
        <v/>
      </c>
      <c r="M172" s="5" t="str">
        <f>IF(Table13[[#This Row],[Name]]&lt;&gt;"",Table13[[#This Row],[Name]],"")</f>
        <v/>
      </c>
      <c r="N172">
        <f>SUM(Table13[[#This Row],[Sou]:[Column3]])-Table13[[#This Row],[Discard]]</f>
        <v>0</v>
      </c>
      <c r="O172" s="5">
        <f>RANK(Table13[[#This Row],[Total2]],Table13[Total2])</f>
        <v>14</v>
      </c>
    </row>
    <row r="173" spans="10:15">
      <c r="J173" s="3">
        <f>IF(COUNT(Table13[[#This Row],[Sou]:[Bal]])&gt;1,MIN(Table13[[#This Row],[Sou]:[Column2]]),0)</f>
        <v>0</v>
      </c>
      <c r="K173" s="17" t="str">
        <f>IF(SUM(Table13[[#This Row],[Sou]:[Bal]])-Table13[[#This Row],[Discard]]+Table13[[#This Row],[Discard]]/100000&gt;0,SUM(Table13[[#This Row],[Sou]:[Bal]])-Table13[[#This Row],[Discard]]*0.9999,"")</f>
        <v/>
      </c>
      <c r="L173" s="2" t="str">
        <f>IF(Table13[[#This Row],[Points]]&lt;&gt;"",RANK(Table13[[#This Row],[Points]],Table13[Points]),"")</f>
        <v/>
      </c>
      <c r="M173" s="5" t="str">
        <f>IF(Table13[[#This Row],[Name]]&lt;&gt;"",Table13[[#This Row],[Name]],"")</f>
        <v/>
      </c>
      <c r="N173">
        <f>SUM(Table13[[#This Row],[Sou]:[Column3]])-Table13[[#This Row],[Discard]]</f>
        <v>0</v>
      </c>
      <c r="O173" s="5">
        <f>RANK(Table13[[#This Row],[Total2]],Table13[Total2])</f>
        <v>14</v>
      </c>
    </row>
    <row r="174" spans="10:15">
      <c r="J174" s="3">
        <f>IF(COUNT(Table13[[#This Row],[Sou]:[Bal]])&gt;1,MIN(Table13[[#This Row],[Sou]:[Column2]]),0)</f>
        <v>0</v>
      </c>
      <c r="K174" s="17" t="str">
        <f>IF(SUM(Table13[[#This Row],[Sou]:[Bal]])-Table13[[#This Row],[Discard]]+Table13[[#This Row],[Discard]]/100000&gt;0,SUM(Table13[[#This Row],[Sou]:[Bal]])-Table13[[#This Row],[Discard]]*0.9999,"")</f>
        <v/>
      </c>
      <c r="L174" s="2" t="str">
        <f>IF(Table13[[#This Row],[Points]]&lt;&gt;"",RANK(Table13[[#This Row],[Points]],Table13[Points]),"")</f>
        <v/>
      </c>
      <c r="M174" s="5" t="str">
        <f>IF(Table13[[#This Row],[Name]]&lt;&gt;"",Table13[[#This Row],[Name]],"")</f>
        <v/>
      </c>
      <c r="N174">
        <f>SUM(Table13[[#This Row],[Sou]:[Column3]])-Table13[[#This Row],[Discard]]</f>
        <v>0</v>
      </c>
      <c r="O174" s="5">
        <f>RANK(Table13[[#This Row],[Total2]],Table13[Total2])</f>
        <v>14</v>
      </c>
    </row>
    <row r="175" spans="10:15">
      <c r="J175" s="3">
        <f>IF(COUNT(Table13[[#This Row],[Sou]:[Bal]])&gt;1,MIN(Table13[[#This Row],[Sou]:[Column2]]),0)</f>
        <v>0</v>
      </c>
      <c r="K175" s="17" t="str">
        <f>IF(SUM(Table13[[#This Row],[Sou]:[Bal]])-Table13[[#This Row],[Discard]]+Table13[[#This Row],[Discard]]/100000&gt;0,SUM(Table13[[#This Row],[Sou]:[Bal]])-Table13[[#This Row],[Discard]]*0.9999,"")</f>
        <v/>
      </c>
      <c r="L175" s="2" t="str">
        <f>IF(Table13[[#This Row],[Points]]&lt;&gt;"",RANK(Table13[[#This Row],[Points]],Table13[Points]),"")</f>
        <v/>
      </c>
      <c r="M175" s="5" t="str">
        <f>IF(Table13[[#This Row],[Name]]&lt;&gt;"",Table13[[#This Row],[Name]],"")</f>
        <v/>
      </c>
      <c r="N175">
        <f>SUM(Table13[[#This Row],[Sou]:[Column3]])-Table13[[#This Row],[Discard]]</f>
        <v>0</v>
      </c>
      <c r="O175" s="5">
        <f>RANK(Table13[[#This Row],[Total2]],Table13[Total2])</f>
        <v>14</v>
      </c>
    </row>
    <row r="176" spans="10:15">
      <c r="J176" s="3">
        <f>IF(COUNT(Table13[[#This Row],[Sou]:[Bal]])&gt;1,MIN(Table13[[#This Row],[Sou]:[Column2]]),0)</f>
        <v>0</v>
      </c>
      <c r="K176" s="17" t="str">
        <f>IF(SUM(Table13[[#This Row],[Sou]:[Bal]])-Table13[[#This Row],[Discard]]+Table13[[#This Row],[Discard]]/100000&gt;0,SUM(Table13[[#This Row],[Sou]:[Bal]])-Table13[[#This Row],[Discard]]*0.9999,"")</f>
        <v/>
      </c>
      <c r="L176" s="2" t="str">
        <f>IF(Table13[[#This Row],[Points]]&lt;&gt;"",RANK(Table13[[#This Row],[Points]],Table13[Points]),"")</f>
        <v/>
      </c>
      <c r="M176" s="5" t="str">
        <f>IF(Table13[[#This Row],[Name]]&lt;&gt;"",Table13[[#This Row],[Name]],"")</f>
        <v/>
      </c>
      <c r="N176">
        <f>SUM(Table13[[#This Row],[Sou]:[Column3]])-Table13[[#This Row],[Discard]]</f>
        <v>0</v>
      </c>
      <c r="O176" s="5">
        <f>RANK(Table13[[#This Row],[Total2]],Table13[Total2])</f>
        <v>14</v>
      </c>
    </row>
    <row r="177" spans="10:15">
      <c r="J177" s="3">
        <f>IF(COUNT(Table13[[#This Row],[Sou]:[Bal]])&gt;1,MIN(Table13[[#This Row],[Sou]:[Column2]]),0)</f>
        <v>0</v>
      </c>
      <c r="K177" s="17" t="str">
        <f>IF(SUM(Table13[[#This Row],[Sou]:[Bal]])-Table13[[#This Row],[Discard]]+Table13[[#This Row],[Discard]]/100000&gt;0,SUM(Table13[[#This Row],[Sou]:[Bal]])-Table13[[#This Row],[Discard]]*0.9999,"")</f>
        <v/>
      </c>
      <c r="L177" s="2" t="str">
        <f>IF(Table13[[#This Row],[Points]]&lt;&gt;"",RANK(Table13[[#This Row],[Points]],Table13[Points]),"")</f>
        <v/>
      </c>
      <c r="M177" s="5" t="str">
        <f>IF(Table13[[#This Row],[Name]]&lt;&gt;"",Table13[[#This Row],[Name]],"")</f>
        <v/>
      </c>
      <c r="N177">
        <f>SUM(Table13[[#This Row],[Sou]:[Column3]])-Table13[[#This Row],[Discard]]</f>
        <v>0</v>
      </c>
      <c r="O177" s="5">
        <f>RANK(Table13[[#This Row],[Total2]],Table13[Total2])</f>
        <v>14</v>
      </c>
    </row>
    <row r="178" spans="10:15">
      <c r="J178" s="3">
        <f>IF(COUNT(Table13[[#This Row],[Sou]:[Bal]])&gt;1,MIN(Table13[[#This Row],[Sou]:[Column2]]),0)</f>
        <v>0</v>
      </c>
      <c r="K178" s="17" t="str">
        <f>IF(SUM(Table13[[#This Row],[Sou]:[Bal]])-Table13[[#This Row],[Discard]]+Table13[[#This Row],[Discard]]/100000&gt;0,SUM(Table13[[#This Row],[Sou]:[Bal]])-Table13[[#This Row],[Discard]]*0.9999,"")</f>
        <v/>
      </c>
      <c r="L178" s="2" t="str">
        <f>IF(Table13[[#This Row],[Points]]&lt;&gt;"",RANK(Table13[[#This Row],[Points]],Table13[Points]),"")</f>
        <v/>
      </c>
      <c r="M178" s="5" t="str">
        <f>IF(Table13[[#This Row],[Name]]&lt;&gt;"",Table13[[#This Row],[Name]],"")</f>
        <v/>
      </c>
      <c r="N178">
        <f>SUM(Table13[[#This Row],[Sou]:[Column3]])-Table13[[#This Row],[Discard]]</f>
        <v>0</v>
      </c>
      <c r="O178" s="5">
        <f>RANK(Table13[[#This Row],[Total2]],Table13[Total2])</f>
        <v>14</v>
      </c>
    </row>
    <row r="179" spans="10:15">
      <c r="J179" s="3">
        <f>IF(COUNT(Table13[[#This Row],[Sou]:[Bal]])&gt;1,MIN(Table13[[#This Row],[Sou]:[Column2]]),0)</f>
        <v>0</v>
      </c>
      <c r="K179" s="17" t="str">
        <f>IF(SUM(Table13[[#This Row],[Sou]:[Bal]])-Table13[[#This Row],[Discard]]+Table13[[#This Row],[Discard]]/100000&gt;0,SUM(Table13[[#This Row],[Sou]:[Bal]])-Table13[[#This Row],[Discard]]*0.9999,"")</f>
        <v/>
      </c>
      <c r="L179" s="2" t="str">
        <f>IF(Table13[[#This Row],[Points]]&lt;&gt;"",RANK(Table13[[#This Row],[Points]],Table13[Points]),"")</f>
        <v/>
      </c>
      <c r="M179" s="5" t="str">
        <f>IF(Table13[[#This Row],[Name]]&lt;&gt;"",Table13[[#This Row],[Name]],"")</f>
        <v/>
      </c>
      <c r="N179">
        <f>SUM(Table13[[#This Row],[Sou]:[Column3]])-Table13[[#This Row],[Discard]]</f>
        <v>0</v>
      </c>
      <c r="O179" s="5">
        <f>RANK(Table13[[#This Row],[Total2]],Table13[Total2])</f>
        <v>14</v>
      </c>
    </row>
    <row r="180" spans="10:15">
      <c r="J180" s="3">
        <f>IF(COUNT(Table13[[#This Row],[Sou]:[Bal]])&gt;1,MIN(Table13[[#This Row],[Sou]:[Column2]]),0)</f>
        <v>0</v>
      </c>
      <c r="K180" s="17" t="str">
        <f>IF(SUM(Table13[[#This Row],[Sou]:[Bal]])-Table13[[#This Row],[Discard]]+Table13[[#This Row],[Discard]]/100000&gt;0,SUM(Table13[[#This Row],[Sou]:[Bal]])-Table13[[#This Row],[Discard]]*0.9999,"")</f>
        <v/>
      </c>
      <c r="L180" s="2" t="str">
        <f>IF(Table13[[#This Row],[Points]]&lt;&gt;"",RANK(Table13[[#This Row],[Points]],Table13[Points]),"")</f>
        <v/>
      </c>
      <c r="M180" s="5" t="str">
        <f>IF(Table13[[#This Row],[Name]]&lt;&gt;"",Table13[[#This Row],[Name]],"")</f>
        <v/>
      </c>
      <c r="N180">
        <f>SUM(Table13[[#This Row],[Sou]:[Column3]])-Table13[[#This Row],[Discard]]</f>
        <v>0</v>
      </c>
      <c r="O180" s="5">
        <f>RANK(Table13[[#This Row],[Total2]],Table13[Total2])</f>
        <v>14</v>
      </c>
    </row>
    <row r="181" spans="10:15">
      <c r="J181" s="3">
        <f>IF(COUNT(Table13[[#This Row],[Sou]:[Bal]])&gt;1,MIN(Table13[[#This Row],[Sou]:[Column2]]),0)</f>
        <v>0</v>
      </c>
      <c r="K181" s="17" t="str">
        <f>IF(SUM(Table13[[#This Row],[Sou]:[Bal]])-Table13[[#This Row],[Discard]]+Table13[[#This Row],[Discard]]/100000&gt;0,SUM(Table13[[#This Row],[Sou]:[Bal]])-Table13[[#This Row],[Discard]]*0.9999,"")</f>
        <v/>
      </c>
      <c r="L181" s="2" t="str">
        <f>IF(Table13[[#This Row],[Points]]&lt;&gt;"",RANK(Table13[[#This Row],[Points]],Table13[Points]),"")</f>
        <v/>
      </c>
      <c r="M181" s="5" t="str">
        <f>IF(Table13[[#This Row],[Name]]&lt;&gt;"",Table13[[#This Row],[Name]],"")</f>
        <v/>
      </c>
      <c r="N181">
        <f>SUM(Table13[[#This Row],[Sou]:[Column3]])-Table13[[#This Row],[Discard]]</f>
        <v>0</v>
      </c>
      <c r="O181" s="5">
        <f>RANK(Table13[[#This Row],[Total2]],Table13[Total2])</f>
        <v>14</v>
      </c>
    </row>
    <row r="182" spans="10:15">
      <c r="J182" s="3">
        <f>IF(COUNT(Table13[[#This Row],[Sou]:[Bal]])&gt;1,MIN(Table13[[#This Row],[Sou]:[Column2]]),0)</f>
        <v>0</v>
      </c>
      <c r="K182" s="17" t="str">
        <f>IF(SUM(Table13[[#This Row],[Sou]:[Bal]])-Table13[[#This Row],[Discard]]+Table13[[#This Row],[Discard]]/100000&gt;0,SUM(Table13[[#This Row],[Sou]:[Bal]])-Table13[[#This Row],[Discard]]*0.9999,"")</f>
        <v/>
      </c>
      <c r="L182" s="2" t="str">
        <f>IF(Table13[[#This Row],[Points]]&lt;&gt;"",RANK(Table13[[#This Row],[Points]],Table13[Points]),"")</f>
        <v/>
      </c>
      <c r="M182" s="5" t="str">
        <f>IF(Table13[[#This Row],[Name]]&lt;&gt;"",Table13[[#This Row],[Name]],"")</f>
        <v/>
      </c>
      <c r="N182">
        <f>SUM(Table13[[#This Row],[Sou]:[Column3]])-Table13[[#This Row],[Discard]]</f>
        <v>0</v>
      </c>
      <c r="O182" s="5">
        <f>RANK(Table13[[#This Row],[Total2]],Table13[Total2])</f>
        <v>14</v>
      </c>
    </row>
    <row r="183" spans="10:15">
      <c r="J183" s="3">
        <f>IF(COUNT(Table13[[#This Row],[Sou]:[Bal]])&gt;1,MIN(Table13[[#This Row],[Sou]:[Column2]]),0)</f>
        <v>0</v>
      </c>
      <c r="K183" s="17" t="str">
        <f>IF(SUM(Table13[[#This Row],[Sou]:[Bal]])-Table13[[#This Row],[Discard]]+Table13[[#This Row],[Discard]]/100000&gt;0,SUM(Table13[[#This Row],[Sou]:[Bal]])-Table13[[#This Row],[Discard]]*0.9999,"")</f>
        <v/>
      </c>
      <c r="L183" s="2" t="str">
        <f>IF(Table13[[#This Row],[Points]]&lt;&gt;"",RANK(Table13[[#This Row],[Points]],Table13[Points]),"")</f>
        <v/>
      </c>
      <c r="M183" s="5" t="str">
        <f>IF(Table13[[#This Row],[Name]]&lt;&gt;"",Table13[[#This Row],[Name]],"")</f>
        <v/>
      </c>
      <c r="N183">
        <f>SUM(Table13[[#This Row],[Sou]:[Column3]])-Table13[[#This Row],[Discard]]</f>
        <v>0</v>
      </c>
      <c r="O183" s="5">
        <f>RANK(Table13[[#This Row],[Total2]],Table13[Total2])</f>
        <v>14</v>
      </c>
    </row>
    <row r="184" spans="10:15">
      <c r="J184" s="3">
        <f>IF(COUNT(Table13[[#This Row],[Sou]:[Bal]])&gt;1,MIN(Table13[[#This Row],[Sou]:[Column2]]),0)</f>
        <v>0</v>
      </c>
      <c r="K184" s="17" t="str">
        <f>IF(SUM(Table13[[#This Row],[Sou]:[Bal]])-Table13[[#This Row],[Discard]]+Table13[[#This Row],[Discard]]/100000&gt;0,SUM(Table13[[#This Row],[Sou]:[Bal]])-Table13[[#This Row],[Discard]]*0.9999,"")</f>
        <v/>
      </c>
      <c r="L184" s="2" t="str">
        <f>IF(Table13[[#This Row],[Points]]&lt;&gt;"",RANK(Table13[[#This Row],[Points]],Table13[Points]),"")</f>
        <v/>
      </c>
      <c r="M184" s="5" t="str">
        <f>IF(Table13[[#This Row],[Name]]&lt;&gt;"",Table13[[#This Row],[Name]],"")</f>
        <v/>
      </c>
      <c r="N184">
        <f>SUM(Table13[[#This Row],[Sou]:[Column3]])-Table13[[#This Row],[Discard]]</f>
        <v>0</v>
      </c>
      <c r="O184" s="5">
        <f>RANK(Table13[[#This Row],[Total2]],Table13[Total2])</f>
        <v>14</v>
      </c>
    </row>
    <row r="185" spans="10:15">
      <c r="J185" s="3">
        <f>IF(COUNT(Table13[[#This Row],[Sou]:[Bal]])&gt;1,MIN(Table13[[#This Row],[Sou]:[Column2]]),0)</f>
        <v>0</v>
      </c>
      <c r="K185" s="17" t="str">
        <f>IF(SUM(Table13[[#This Row],[Sou]:[Bal]])-Table13[[#This Row],[Discard]]+Table13[[#This Row],[Discard]]/100000&gt;0,SUM(Table13[[#This Row],[Sou]:[Bal]])-Table13[[#This Row],[Discard]]*0.9999,"")</f>
        <v/>
      </c>
      <c r="L185" s="2" t="str">
        <f>IF(Table13[[#This Row],[Points]]&lt;&gt;"",RANK(Table13[[#This Row],[Points]],Table13[Points]),"")</f>
        <v/>
      </c>
      <c r="M185" s="5" t="str">
        <f>IF(Table13[[#This Row],[Name]]&lt;&gt;"",Table13[[#This Row],[Name]],"")</f>
        <v/>
      </c>
      <c r="N185">
        <f>SUM(Table13[[#This Row],[Sou]:[Column3]])-Table13[[#This Row],[Discard]]</f>
        <v>0</v>
      </c>
      <c r="O185" s="5">
        <f>RANK(Table13[[#This Row],[Total2]],Table13[Total2])</f>
        <v>14</v>
      </c>
    </row>
    <row r="186" spans="10:15">
      <c r="J186" s="3">
        <f>IF(COUNT(Table13[[#This Row],[Sou]:[Bal]])&gt;1,MIN(Table13[[#This Row],[Sou]:[Column2]]),0)</f>
        <v>0</v>
      </c>
      <c r="K186" s="17" t="str">
        <f>IF(SUM(Table13[[#This Row],[Sou]:[Bal]])-Table13[[#This Row],[Discard]]+Table13[[#This Row],[Discard]]/100000&gt;0,SUM(Table13[[#This Row],[Sou]:[Bal]])-Table13[[#This Row],[Discard]]*0.9999,"")</f>
        <v/>
      </c>
      <c r="L186" s="2" t="str">
        <f>IF(Table13[[#This Row],[Points]]&lt;&gt;"",RANK(Table13[[#This Row],[Points]],Table13[Points]),"")</f>
        <v/>
      </c>
      <c r="M186" s="5" t="str">
        <f>IF(Table13[[#This Row],[Name]]&lt;&gt;"",Table13[[#This Row],[Name]],"")</f>
        <v/>
      </c>
      <c r="N186">
        <f>SUM(Table13[[#This Row],[Sou]:[Column3]])-Table13[[#This Row],[Discard]]</f>
        <v>0</v>
      </c>
      <c r="O186" s="5">
        <f>RANK(Table13[[#This Row],[Total2]],Table13[Total2])</f>
        <v>14</v>
      </c>
    </row>
    <row r="187" spans="10:15">
      <c r="J187" s="3">
        <f>IF(COUNT(Table13[[#This Row],[Sou]:[Bal]])&gt;1,MIN(Table13[[#This Row],[Sou]:[Column2]]),0)</f>
        <v>0</v>
      </c>
      <c r="K187" s="17" t="str">
        <f>IF(SUM(Table13[[#This Row],[Sou]:[Bal]])-Table13[[#This Row],[Discard]]+Table13[[#This Row],[Discard]]/100000&gt;0,SUM(Table13[[#This Row],[Sou]:[Bal]])-Table13[[#This Row],[Discard]]*0.9999,"")</f>
        <v/>
      </c>
      <c r="L187" s="2" t="str">
        <f>IF(Table13[[#This Row],[Points]]&lt;&gt;"",RANK(Table13[[#This Row],[Points]],Table13[Points]),"")</f>
        <v/>
      </c>
      <c r="M187" s="5" t="str">
        <f>IF(Table13[[#This Row],[Name]]&lt;&gt;"",Table13[[#This Row],[Name]],"")</f>
        <v/>
      </c>
      <c r="N187">
        <f>SUM(Table13[[#This Row],[Sou]:[Column3]])-Table13[[#This Row],[Discard]]</f>
        <v>0</v>
      </c>
      <c r="O187" s="5">
        <f>RANK(Table13[[#This Row],[Total2]],Table13[Total2])</f>
        <v>14</v>
      </c>
    </row>
    <row r="188" spans="10:15">
      <c r="J188" s="3">
        <f>IF(COUNT(Table13[[#This Row],[Sou]:[Bal]])&gt;1,MIN(Table13[[#This Row],[Sou]:[Column2]]),0)</f>
        <v>0</v>
      </c>
      <c r="K188" s="17" t="str">
        <f>IF(SUM(Table13[[#This Row],[Sou]:[Bal]])-Table13[[#This Row],[Discard]]+Table13[[#This Row],[Discard]]/100000&gt;0,SUM(Table13[[#This Row],[Sou]:[Bal]])-Table13[[#This Row],[Discard]]*0.9999,"")</f>
        <v/>
      </c>
      <c r="L188" s="2" t="str">
        <f>IF(Table13[[#This Row],[Points]]&lt;&gt;"",RANK(Table13[[#This Row],[Points]],Table13[Points]),"")</f>
        <v/>
      </c>
      <c r="M188" s="5" t="str">
        <f>IF(Table13[[#This Row],[Name]]&lt;&gt;"",Table13[[#This Row],[Name]],"")</f>
        <v/>
      </c>
      <c r="N188">
        <f>SUM(Table13[[#This Row],[Sou]:[Column3]])-Table13[[#This Row],[Discard]]</f>
        <v>0</v>
      </c>
      <c r="O188" s="5">
        <f>RANK(Table13[[#This Row],[Total2]],Table13[Total2])</f>
        <v>14</v>
      </c>
    </row>
    <row r="189" spans="10:15">
      <c r="J189" s="3">
        <f>IF(COUNT(Table13[[#This Row],[Sou]:[Bal]])&gt;1,MIN(Table13[[#This Row],[Sou]:[Column2]]),0)</f>
        <v>0</v>
      </c>
      <c r="K189" s="17" t="str">
        <f>IF(SUM(Table13[[#This Row],[Sou]:[Bal]])-Table13[[#This Row],[Discard]]+Table13[[#This Row],[Discard]]/100000&gt;0,SUM(Table13[[#This Row],[Sou]:[Bal]])-Table13[[#This Row],[Discard]]*0.9999,"")</f>
        <v/>
      </c>
      <c r="L189" s="2" t="str">
        <f>IF(Table13[[#This Row],[Points]]&lt;&gt;"",RANK(Table13[[#This Row],[Points]],Table13[Points]),"")</f>
        <v/>
      </c>
      <c r="M189" s="5" t="str">
        <f>IF(Table13[[#This Row],[Name]]&lt;&gt;"",Table13[[#This Row],[Name]],"")</f>
        <v/>
      </c>
      <c r="N189">
        <f>SUM(Table13[[#This Row],[Sou]:[Column3]])-Table13[[#This Row],[Discard]]</f>
        <v>0</v>
      </c>
      <c r="O189" s="5">
        <f>RANK(Table13[[#This Row],[Total2]],Table13[Total2])</f>
        <v>14</v>
      </c>
    </row>
    <row r="190" spans="10:15">
      <c r="J190" s="3">
        <f>IF(COUNT(Table13[[#This Row],[Sou]:[Bal]])&gt;1,MIN(Table13[[#This Row],[Sou]:[Column2]]),0)</f>
        <v>0</v>
      </c>
      <c r="K190" s="17" t="str">
        <f>IF(SUM(Table13[[#This Row],[Sou]:[Bal]])-Table13[[#This Row],[Discard]]+Table13[[#This Row],[Discard]]/100000&gt;0,SUM(Table13[[#This Row],[Sou]:[Bal]])-Table13[[#This Row],[Discard]]*0.9999,"")</f>
        <v/>
      </c>
      <c r="L190" s="2" t="str">
        <f>IF(Table13[[#This Row],[Points]]&lt;&gt;"",RANK(Table13[[#This Row],[Points]],Table13[Points]),"")</f>
        <v/>
      </c>
      <c r="M190" s="5" t="str">
        <f>IF(Table13[[#This Row],[Name]]&lt;&gt;"",Table13[[#This Row],[Name]],"")</f>
        <v/>
      </c>
      <c r="N190">
        <f>SUM(Table13[[#This Row],[Sou]:[Column3]])-Table13[[#This Row],[Discard]]</f>
        <v>0</v>
      </c>
      <c r="O190" s="5">
        <f>RANK(Table13[[#This Row],[Total2]],Table13[Total2])</f>
        <v>14</v>
      </c>
    </row>
    <row r="191" spans="10:15">
      <c r="J191" s="3">
        <f>IF(COUNT(Table13[[#This Row],[Sou]:[Bal]])&gt;1,MIN(Table13[[#This Row],[Sou]:[Column2]]),0)</f>
        <v>0</v>
      </c>
      <c r="K191" s="17" t="str">
        <f>IF(SUM(Table13[[#This Row],[Sou]:[Bal]])-Table13[[#This Row],[Discard]]+Table13[[#This Row],[Discard]]/100000&gt;0,SUM(Table13[[#This Row],[Sou]:[Bal]])-Table13[[#This Row],[Discard]]*0.9999,"")</f>
        <v/>
      </c>
      <c r="L191" s="2" t="str">
        <f>IF(Table13[[#This Row],[Points]]&lt;&gt;"",RANK(Table13[[#This Row],[Points]],Table13[Points]),"")</f>
        <v/>
      </c>
      <c r="M191" s="5" t="str">
        <f>IF(Table13[[#This Row],[Name]]&lt;&gt;"",Table13[[#This Row],[Name]],"")</f>
        <v/>
      </c>
      <c r="N191">
        <f>SUM(Table13[[#This Row],[Sou]:[Column3]])-Table13[[#This Row],[Discard]]</f>
        <v>0</v>
      </c>
      <c r="O191" s="5">
        <f>RANK(Table13[[#This Row],[Total2]],Table13[Total2])</f>
        <v>14</v>
      </c>
    </row>
    <row r="192" spans="10:15">
      <c r="J192" s="3">
        <f>IF(COUNT(Table13[[#This Row],[Sou]:[Bal]])&gt;1,MIN(Table13[[#This Row],[Sou]:[Column2]]),0)</f>
        <v>0</v>
      </c>
      <c r="K192" s="17" t="str">
        <f>IF(SUM(Table13[[#This Row],[Sou]:[Bal]])-Table13[[#This Row],[Discard]]+Table13[[#This Row],[Discard]]/100000&gt;0,SUM(Table13[[#This Row],[Sou]:[Bal]])-Table13[[#This Row],[Discard]]*0.9999,"")</f>
        <v/>
      </c>
      <c r="L192" s="2" t="str">
        <f>IF(Table13[[#This Row],[Points]]&lt;&gt;"",RANK(Table13[[#This Row],[Points]],Table13[Points]),"")</f>
        <v/>
      </c>
      <c r="M192" s="5" t="str">
        <f>IF(Table13[[#This Row],[Name]]&lt;&gt;"",Table13[[#This Row],[Name]],"")</f>
        <v/>
      </c>
      <c r="N192">
        <f>SUM(Table13[[#This Row],[Sou]:[Column3]])-Table13[[#This Row],[Discard]]</f>
        <v>0</v>
      </c>
      <c r="O192" s="5">
        <f>RANK(Table13[[#This Row],[Total2]],Table13[Total2])</f>
        <v>14</v>
      </c>
    </row>
    <row r="193" spans="10:15">
      <c r="J193" s="3">
        <f>IF(COUNT(Table13[[#This Row],[Sou]:[Bal]])&gt;1,MIN(Table13[[#This Row],[Sou]:[Column2]]),0)</f>
        <v>0</v>
      </c>
      <c r="K193" s="17" t="str">
        <f>IF(SUM(Table13[[#This Row],[Sou]:[Bal]])-Table13[[#This Row],[Discard]]+Table13[[#This Row],[Discard]]/100000&gt;0,SUM(Table13[[#This Row],[Sou]:[Bal]])-Table13[[#This Row],[Discard]]*0.9999,"")</f>
        <v/>
      </c>
      <c r="L193" s="2" t="str">
        <f>IF(Table13[[#This Row],[Points]]&lt;&gt;"",RANK(Table13[[#This Row],[Points]],Table13[Points]),"")</f>
        <v/>
      </c>
      <c r="M193" s="5" t="str">
        <f>IF(Table13[[#This Row],[Name]]&lt;&gt;"",Table13[[#This Row],[Name]],"")</f>
        <v/>
      </c>
      <c r="N193">
        <f>SUM(Table13[[#This Row],[Sou]:[Column3]])-Table13[[#This Row],[Discard]]</f>
        <v>0</v>
      </c>
      <c r="O193" s="5">
        <f>RANK(Table13[[#This Row],[Total2]],Table13[Total2])</f>
        <v>14</v>
      </c>
    </row>
    <row r="194" spans="10:15">
      <c r="J194" s="3">
        <f>IF(COUNT(Table13[[#This Row],[Sou]:[Bal]])&gt;1,MIN(Table13[[#This Row],[Sou]:[Column2]]),0)</f>
        <v>0</v>
      </c>
      <c r="K194" s="17" t="str">
        <f>IF(SUM(Table13[[#This Row],[Sou]:[Bal]])-Table13[[#This Row],[Discard]]+Table13[[#This Row],[Discard]]/100000&gt;0,SUM(Table13[[#This Row],[Sou]:[Bal]])-Table13[[#This Row],[Discard]]*0.9999,"")</f>
        <v/>
      </c>
      <c r="L194" s="2" t="str">
        <f>IF(Table13[[#This Row],[Points]]&lt;&gt;"",RANK(Table13[[#This Row],[Points]],Table13[Points]),"")</f>
        <v/>
      </c>
      <c r="M194" s="5" t="str">
        <f>IF(Table13[[#This Row],[Name]]&lt;&gt;"",Table13[[#This Row],[Name]],"")</f>
        <v/>
      </c>
      <c r="N194">
        <f>SUM(Table13[[#This Row],[Sou]:[Column3]])-Table13[[#This Row],[Discard]]</f>
        <v>0</v>
      </c>
      <c r="O194" s="5">
        <f>RANK(Table13[[#This Row],[Total2]],Table13[Total2])</f>
        <v>14</v>
      </c>
    </row>
    <row r="195" spans="10:15">
      <c r="J195" s="3">
        <f>IF(COUNT(Table13[[#This Row],[Sou]:[Bal]])&gt;1,MIN(Table13[[#This Row],[Sou]:[Column2]]),0)</f>
        <v>0</v>
      </c>
      <c r="K195" s="17" t="str">
        <f>IF(SUM(Table13[[#This Row],[Sou]:[Bal]])-Table13[[#This Row],[Discard]]+Table13[[#This Row],[Discard]]/100000&gt;0,SUM(Table13[[#This Row],[Sou]:[Bal]])-Table13[[#This Row],[Discard]]*0.9999,"")</f>
        <v/>
      </c>
      <c r="L195" s="2" t="str">
        <f>IF(Table13[[#This Row],[Points]]&lt;&gt;"",RANK(Table13[[#This Row],[Points]],Table13[Points]),"")</f>
        <v/>
      </c>
      <c r="M195" s="5" t="str">
        <f>IF(Table13[[#This Row],[Name]]&lt;&gt;"",Table13[[#This Row],[Name]],"")</f>
        <v/>
      </c>
      <c r="N195">
        <f>SUM(Table13[[#This Row],[Sou]:[Column3]])-Table13[[#This Row],[Discard]]</f>
        <v>0</v>
      </c>
      <c r="O195" s="5">
        <f>RANK(Table13[[#This Row],[Total2]],Table13[Total2])</f>
        <v>14</v>
      </c>
    </row>
    <row r="196" spans="10:15">
      <c r="J196" s="3">
        <f>IF(COUNT(Table13[[#This Row],[Sou]:[Bal]])&gt;1,MIN(Table13[[#This Row],[Sou]:[Column2]]),0)</f>
        <v>0</v>
      </c>
      <c r="K196" s="17" t="str">
        <f>IF(SUM(Table13[[#This Row],[Sou]:[Bal]])-Table13[[#This Row],[Discard]]+Table13[[#This Row],[Discard]]/100000&gt;0,SUM(Table13[[#This Row],[Sou]:[Bal]])-Table13[[#This Row],[Discard]]*0.9999,"")</f>
        <v/>
      </c>
      <c r="L196" s="2" t="str">
        <f>IF(Table13[[#This Row],[Points]]&lt;&gt;"",RANK(Table13[[#This Row],[Points]],Table13[Points]),"")</f>
        <v/>
      </c>
      <c r="M196" s="5" t="str">
        <f>IF(Table13[[#This Row],[Name]]&lt;&gt;"",Table13[[#This Row],[Name]],"")</f>
        <v/>
      </c>
      <c r="N196">
        <f>SUM(Table13[[#This Row],[Sou]:[Column3]])-Table13[[#This Row],[Discard]]</f>
        <v>0</v>
      </c>
      <c r="O196" s="5">
        <f>RANK(Table13[[#This Row],[Total2]],Table13[Total2])</f>
        <v>14</v>
      </c>
    </row>
    <row r="197" spans="10:15">
      <c r="J197" s="3">
        <f>IF(COUNT(Table13[[#This Row],[Sou]:[Bal]])&gt;1,MIN(Table13[[#This Row],[Sou]:[Column2]]),0)</f>
        <v>0</v>
      </c>
      <c r="K197" s="17" t="str">
        <f>IF(SUM(Table13[[#This Row],[Sou]:[Bal]])-Table13[[#This Row],[Discard]]+Table13[[#This Row],[Discard]]/100000&gt;0,SUM(Table13[[#This Row],[Sou]:[Bal]])-Table13[[#This Row],[Discard]]*0.9999,"")</f>
        <v/>
      </c>
      <c r="L197" s="2" t="str">
        <f>IF(Table13[[#This Row],[Points]]&lt;&gt;"",RANK(Table13[[#This Row],[Points]],Table13[Points]),"")</f>
        <v/>
      </c>
      <c r="M197" s="5" t="str">
        <f>IF(Table13[[#This Row],[Name]]&lt;&gt;"",Table13[[#This Row],[Name]],"")</f>
        <v/>
      </c>
      <c r="N197">
        <f>SUM(Table13[[#This Row],[Sou]:[Column3]])-Table13[[#This Row],[Discard]]</f>
        <v>0</v>
      </c>
      <c r="O197" s="5">
        <f>RANK(Table13[[#This Row],[Total2]],Table13[Total2])</f>
        <v>14</v>
      </c>
    </row>
    <row r="198" spans="10:15">
      <c r="J198" s="3">
        <f>IF(COUNT(Table13[[#This Row],[Sou]:[Bal]])&gt;1,MIN(Table13[[#This Row],[Sou]:[Column2]]),0)</f>
        <v>0</v>
      </c>
      <c r="K198" s="17" t="str">
        <f>IF(SUM(Table13[[#This Row],[Sou]:[Bal]])-Table13[[#This Row],[Discard]]+Table13[[#This Row],[Discard]]/100000&gt;0,SUM(Table13[[#This Row],[Sou]:[Bal]])-Table13[[#This Row],[Discard]]*0.9999,"")</f>
        <v/>
      </c>
      <c r="L198" s="2" t="str">
        <f>IF(Table13[[#This Row],[Points]]&lt;&gt;"",RANK(Table13[[#This Row],[Points]],Table13[Points]),"")</f>
        <v/>
      </c>
      <c r="M198" s="5" t="str">
        <f>IF(Table13[[#This Row],[Name]]&lt;&gt;"",Table13[[#This Row],[Name]],"")</f>
        <v/>
      </c>
      <c r="N198">
        <f>SUM(Table13[[#This Row],[Sou]:[Column3]])-Table13[[#This Row],[Discard]]</f>
        <v>0</v>
      </c>
      <c r="O198" s="5">
        <f>RANK(Table13[[#This Row],[Total2]],Table13[Total2])</f>
        <v>14</v>
      </c>
    </row>
    <row r="199" spans="10:15">
      <c r="J199" s="3">
        <f>IF(COUNT(Table13[[#This Row],[Sou]:[Bal]])&gt;1,MIN(Table13[[#This Row],[Sou]:[Column2]]),0)</f>
        <v>0</v>
      </c>
      <c r="K199" s="17" t="str">
        <f>IF(SUM(Table13[[#This Row],[Sou]:[Bal]])-Table13[[#This Row],[Discard]]+Table13[[#This Row],[Discard]]/100000&gt;0,SUM(Table13[[#This Row],[Sou]:[Bal]])-Table13[[#This Row],[Discard]]*0.9999,"")</f>
        <v/>
      </c>
      <c r="L199" s="2" t="str">
        <f>IF(Table13[[#This Row],[Points]]&lt;&gt;"",RANK(Table13[[#This Row],[Points]],Table13[Points]),"")</f>
        <v/>
      </c>
      <c r="M199" s="5" t="str">
        <f>IF(Table13[[#This Row],[Name]]&lt;&gt;"",Table13[[#This Row],[Name]],"")</f>
        <v/>
      </c>
      <c r="N199">
        <f>SUM(Table13[[#This Row],[Sou]:[Column3]])-Table13[[#This Row],[Discard]]</f>
        <v>0</v>
      </c>
      <c r="O199" s="5">
        <f>RANK(Table13[[#This Row],[Total2]],Table13[Total2])</f>
        <v>14</v>
      </c>
    </row>
    <row r="200" spans="10:15">
      <c r="J200" s="3">
        <f>IF(COUNT(Table13[[#This Row],[Sou]:[Bal]])&gt;1,MIN(Table13[[#This Row],[Sou]:[Column2]]),0)</f>
        <v>0</v>
      </c>
      <c r="K200" s="17" t="str">
        <f>IF(SUM(Table13[[#This Row],[Sou]:[Bal]])-Table13[[#This Row],[Discard]]+Table13[[#This Row],[Discard]]/100000&gt;0,SUM(Table13[[#This Row],[Sou]:[Bal]])-Table13[[#This Row],[Discard]]*0.9999,"")</f>
        <v/>
      </c>
      <c r="L200" s="2" t="str">
        <f>IF(Table13[[#This Row],[Points]]&lt;&gt;"",RANK(Table13[[#This Row],[Points]],Table13[Points]),"")</f>
        <v/>
      </c>
      <c r="M200" s="5" t="str">
        <f>IF(Table13[[#This Row],[Name]]&lt;&gt;"",Table13[[#This Row],[Name]],"")</f>
        <v/>
      </c>
      <c r="N200">
        <f>SUM(Table13[[#This Row],[Sou]:[Column3]])-Table13[[#This Row],[Discard]]</f>
        <v>0</v>
      </c>
      <c r="O200" s="5">
        <f>RANK(Table13[[#This Row],[Total2]],Table13[Total2])</f>
        <v>14</v>
      </c>
    </row>
    <row r="201" spans="10:15">
      <c r="J201" s="3">
        <f>IF(COUNT(Table13[[#This Row],[Sou]:[Bal]])&gt;1,MIN(Table13[[#This Row],[Sou]:[Column2]]),0)</f>
        <v>0</v>
      </c>
      <c r="K201" s="17" t="str">
        <f>IF(SUM(Table13[[#This Row],[Sou]:[Bal]])-Table13[[#This Row],[Discard]]+Table13[[#This Row],[Discard]]/100000&gt;0,SUM(Table13[[#This Row],[Sou]:[Bal]])-Table13[[#This Row],[Discard]]*0.9999,"")</f>
        <v/>
      </c>
      <c r="L201" s="2" t="str">
        <f>IF(Table13[[#This Row],[Points]]&lt;&gt;"",RANK(Table13[[#This Row],[Points]],Table13[Points]),"")</f>
        <v/>
      </c>
      <c r="M201" s="5" t="str">
        <f>IF(Table13[[#This Row],[Name]]&lt;&gt;"",Table13[[#This Row],[Name]],"")</f>
        <v/>
      </c>
      <c r="N201">
        <f>SUM(Table13[[#This Row],[Sou]:[Column3]])-Table13[[#This Row],[Discard]]</f>
        <v>0</v>
      </c>
      <c r="O201" s="5">
        <f>RANK(Table13[[#This Row],[Total2]],Table13[Total2])</f>
        <v>14</v>
      </c>
    </row>
    <row r="202" spans="10:15">
      <c r="J202" s="3">
        <f>IF(COUNT(Table13[[#This Row],[Sou]:[Bal]])&gt;1,MIN(Table13[[#This Row],[Sou]:[Column2]]),0)</f>
        <v>0</v>
      </c>
      <c r="K202" s="17" t="str">
        <f>IF(SUM(Table13[[#This Row],[Sou]:[Bal]])-Table13[[#This Row],[Discard]]+Table13[[#This Row],[Discard]]/100000&gt;0,SUM(Table13[[#This Row],[Sou]:[Bal]])-Table13[[#This Row],[Discard]]*0.9999,"")</f>
        <v/>
      </c>
      <c r="L202" s="2" t="str">
        <f>IF(Table13[[#This Row],[Points]]&lt;&gt;"",RANK(Table13[[#This Row],[Points]],Table13[Points]),"")</f>
        <v/>
      </c>
      <c r="M202" s="5" t="str">
        <f>IF(Table13[[#This Row],[Name]]&lt;&gt;"",Table13[[#This Row],[Name]],"")</f>
        <v/>
      </c>
      <c r="N202">
        <f>SUM(Table13[[#This Row],[Sou]:[Column3]])-Table13[[#This Row],[Discard]]</f>
        <v>0</v>
      </c>
      <c r="O202" s="5">
        <f>RANK(Table13[[#This Row],[Total2]],Table13[Total2])</f>
        <v>14</v>
      </c>
    </row>
    <row r="203" spans="10:15">
      <c r="J203" s="3">
        <f>IF(COUNT(Table13[[#This Row],[Sou]:[Bal]])&gt;1,MIN(Table13[[#This Row],[Sou]:[Column2]]),0)</f>
        <v>0</v>
      </c>
      <c r="K203" s="17" t="str">
        <f>IF(SUM(Table13[[#This Row],[Sou]:[Bal]])-Table13[[#This Row],[Discard]]+Table13[[#This Row],[Discard]]/100000&gt;0,SUM(Table13[[#This Row],[Sou]:[Bal]])-Table13[[#This Row],[Discard]]*0.9999,"")</f>
        <v/>
      </c>
      <c r="L203" s="2" t="str">
        <f>IF(Table13[[#This Row],[Points]]&lt;&gt;"",RANK(Table13[[#This Row],[Points]],Table13[Points]),"")</f>
        <v/>
      </c>
      <c r="M203" s="5" t="str">
        <f>IF(Table13[[#This Row],[Name]]&lt;&gt;"",Table13[[#This Row],[Name]],"")</f>
        <v/>
      </c>
      <c r="N203">
        <f>SUM(Table13[[#This Row],[Sou]:[Column3]])-Table13[[#This Row],[Discard]]</f>
        <v>0</v>
      </c>
      <c r="O203" s="5">
        <f>RANK(Table13[[#This Row],[Total2]],Table13[Total2])</f>
        <v>14</v>
      </c>
    </row>
    <row r="204" spans="10:15">
      <c r="J204" s="3">
        <f>IF(COUNT(Table13[[#This Row],[Sou]:[Bal]])&gt;1,MIN(Table13[[#This Row],[Sou]:[Column2]]),0)</f>
        <v>0</v>
      </c>
      <c r="K204" s="17" t="str">
        <f>IF(SUM(Table13[[#This Row],[Sou]:[Bal]])-Table13[[#This Row],[Discard]]+Table13[[#This Row],[Discard]]/100000&gt;0,SUM(Table13[[#This Row],[Sou]:[Bal]])-Table13[[#This Row],[Discard]]*0.9999,"")</f>
        <v/>
      </c>
      <c r="L204" s="2" t="str">
        <f>IF(Table13[[#This Row],[Points]]&lt;&gt;"",RANK(Table13[[#This Row],[Points]],Table13[Points]),"")</f>
        <v/>
      </c>
      <c r="M204" s="5" t="str">
        <f>IF(Table13[[#This Row],[Name]]&lt;&gt;"",Table13[[#This Row],[Name]],"")</f>
        <v/>
      </c>
      <c r="N204">
        <f>SUM(Table13[[#This Row],[Sou]:[Column3]])-Table13[[#This Row],[Discard]]</f>
        <v>0</v>
      </c>
      <c r="O204" s="5">
        <f>RANK(Table13[[#This Row],[Total2]],Table13[Total2])</f>
        <v>14</v>
      </c>
    </row>
    <row r="205" spans="10:15">
      <c r="J205" s="3">
        <f>IF(COUNT(Table13[[#This Row],[Sou]:[Bal]])&gt;1,MIN(Table13[[#This Row],[Sou]:[Column2]]),0)</f>
        <v>0</v>
      </c>
      <c r="K205" s="17" t="str">
        <f>IF(SUM(Table13[[#This Row],[Sou]:[Bal]])-Table13[[#This Row],[Discard]]+Table13[[#This Row],[Discard]]/100000&gt;0,SUM(Table13[[#This Row],[Sou]:[Bal]])-Table13[[#This Row],[Discard]]*0.9999,"")</f>
        <v/>
      </c>
      <c r="L205" s="2" t="str">
        <f>IF(Table13[[#This Row],[Points]]&lt;&gt;"",RANK(Table13[[#This Row],[Points]],Table13[Points]),"")</f>
        <v/>
      </c>
      <c r="M205" s="5" t="str">
        <f>IF(Table13[[#This Row],[Name]]&lt;&gt;"",Table13[[#This Row],[Name]],"")</f>
        <v/>
      </c>
      <c r="N205">
        <f>SUM(Table13[[#This Row],[Sou]:[Column3]])-Table13[[#This Row],[Discard]]</f>
        <v>0</v>
      </c>
      <c r="O205" s="5">
        <f>RANK(Table13[[#This Row],[Total2]],Table13[Total2])</f>
        <v>14</v>
      </c>
    </row>
    <row r="206" spans="10:15">
      <c r="J206" s="3">
        <f>IF(COUNT(Table13[[#This Row],[Sou]:[Bal]])&gt;1,MIN(Table13[[#This Row],[Sou]:[Column2]]),0)</f>
        <v>0</v>
      </c>
      <c r="K206" s="17" t="str">
        <f>IF(SUM(Table13[[#This Row],[Sou]:[Bal]])-Table13[[#This Row],[Discard]]+Table13[[#This Row],[Discard]]/100000&gt;0,SUM(Table13[[#This Row],[Sou]:[Bal]])-Table13[[#This Row],[Discard]]*0.9999,"")</f>
        <v/>
      </c>
      <c r="L206" s="2" t="str">
        <f>IF(Table13[[#This Row],[Points]]&lt;&gt;"",RANK(Table13[[#This Row],[Points]],Table13[Points]),"")</f>
        <v/>
      </c>
      <c r="M206" s="5" t="str">
        <f>IF(Table13[[#This Row],[Name]]&lt;&gt;"",Table13[[#This Row],[Name]],"")</f>
        <v/>
      </c>
      <c r="N206">
        <f>SUM(Table13[[#This Row],[Sou]:[Column3]])-Table13[[#This Row],[Discard]]</f>
        <v>0</v>
      </c>
      <c r="O206" s="5">
        <f>RANK(Table13[[#This Row],[Total2]],Table13[Total2])</f>
        <v>14</v>
      </c>
    </row>
    <row r="207" spans="10:15">
      <c r="J207" s="3">
        <f>IF(COUNT(Table13[[#This Row],[Sou]:[Bal]])&gt;1,MIN(Table13[[#This Row],[Sou]:[Column2]]),0)</f>
        <v>0</v>
      </c>
      <c r="K207" s="17" t="str">
        <f>IF(SUM(Table13[[#This Row],[Sou]:[Bal]])-Table13[[#This Row],[Discard]]+Table13[[#This Row],[Discard]]/100000&gt;0,SUM(Table13[[#This Row],[Sou]:[Bal]])-Table13[[#This Row],[Discard]]*0.9999,"")</f>
        <v/>
      </c>
      <c r="L207" s="2" t="str">
        <f>IF(Table13[[#This Row],[Points]]&lt;&gt;"",RANK(Table13[[#This Row],[Points]],Table13[Points]),"")</f>
        <v/>
      </c>
      <c r="M207" s="5" t="str">
        <f>IF(Table13[[#This Row],[Name]]&lt;&gt;"",Table13[[#This Row],[Name]],"")</f>
        <v/>
      </c>
      <c r="N207">
        <f>SUM(Table13[[#This Row],[Sou]:[Column3]])-Table13[[#This Row],[Discard]]</f>
        <v>0</v>
      </c>
      <c r="O207" s="5">
        <f>RANK(Table13[[#This Row],[Total2]],Table13[Total2])</f>
        <v>14</v>
      </c>
    </row>
    <row r="208" spans="10:15">
      <c r="J208" s="3">
        <f>IF(COUNT(Table13[[#This Row],[Sou]:[Bal]])&gt;1,MIN(Table13[[#This Row],[Sou]:[Column2]]),0)</f>
        <v>0</v>
      </c>
      <c r="K208" s="17" t="str">
        <f>IF(SUM(Table13[[#This Row],[Sou]:[Bal]])-Table13[[#This Row],[Discard]]+Table13[[#This Row],[Discard]]/100000&gt;0,SUM(Table13[[#This Row],[Sou]:[Bal]])-Table13[[#This Row],[Discard]]*0.9999,"")</f>
        <v/>
      </c>
      <c r="L208" s="2" t="str">
        <f>IF(Table13[[#This Row],[Points]]&lt;&gt;"",RANK(Table13[[#This Row],[Points]],Table13[Points]),"")</f>
        <v/>
      </c>
      <c r="M208" s="5" t="str">
        <f>IF(Table13[[#This Row],[Name]]&lt;&gt;"",Table13[[#This Row],[Name]],"")</f>
        <v/>
      </c>
      <c r="N208">
        <f>SUM(Table13[[#This Row],[Sou]:[Column3]])-Table13[[#This Row],[Discard]]</f>
        <v>0</v>
      </c>
      <c r="O208" s="5">
        <f>RANK(Table13[[#This Row],[Total2]],Table13[Total2])</f>
        <v>14</v>
      </c>
    </row>
    <row r="209" spans="10:15">
      <c r="J209" s="3">
        <f>IF(COUNT(Table13[[#This Row],[Sou]:[Bal]])&gt;1,MIN(Table13[[#This Row],[Sou]:[Column2]]),0)</f>
        <v>0</v>
      </c>
      <c r="K209" s="17" t="str">
        <f>IF(SUM(Table13[[#This Row],[Sou]:[Bal]])-Table13[[#This Row],[Discard]]+Table13[[#This Row],[Discard]]/100000&gt;0,SUM(Table13[[#This Row],[Sou]:[Bal]])-Table13[[#This Row],[Discard]]*0.9999,"")</f>
        <v/>
      </c>
      <c r="L209" s="2" t="str">
        <f>IF(Table13[[#This Row],[Points]]&lt;&gt;"",RANK(Table13[[#This Row],[Points]],Table13[Points]),"")</f>
        <v/>
      </c>
      <c r="M209" s="5" t="str">
        <f>IF(Table13[[#This Row],[Name]]&lt;&gt;"",Table13[[#This Row],[Name]],"")</f>
        <v/>
      </c>
      <c r="N209">
        <f>SUM(Table13[[#This Row],[Sou]:[Column3]])-Table13[[#This Row],[Discard]]</f>
        <v>0</v>
      </c>
      <c r="O209" s="5">
        <f>RANK(Table13[[#This Row],[Total2]],Table13[Total2])</f>
        <v>14</v>
      </c>
    </row>
    <row r="210" spans="10:15">
      <c r="J210" s="3">
        <f>IF(COUNT(Table13[[#This Row],[Sou]:[Bal]])&gt;1,MIN(Table13[[#This Row],[Sou]:[Column2]]),0)</f>
        <v>0</v>
      </c>
      <c r="K210" s="17" t="str">
        <f>IF(SUM(Table13[[#This Row],[Sou]:[Bal]])-Table13[[#This Row],[Discard]]+Table13[[#This Row],[Discard]]/100000&gt;0,SUM(Table13[[#This Row],[Sou]:[Bal]])-Table13[[#This Row],[Discard]]*0.9999,"")</f>
        <v/>
      </c>
      <c r="L210" s="2" t="str">
        <f>IF(Table13[[#This Row],[Points]]&lt;&gt;"",RANK(Table13[[#This Row],[Points]],Table13[Points]),"")</f>
        <v/>
      </c>
      <c r="M210" s="5" t="str">
        <f>IF(Table13[[#This Row],[Name]]&lt;&gt;"",Table13[[#This Row],[Name]],"")</f>
        <v/>
      </c>
      <c r="N210">
        <f>SUM(Table13[[#This Row],[Sou]:[Column3]])-Table13[[#This Row],[Discard]]</f>
        <v>0</v>
      </c>
      <c r="O210" s="5">
        <f>RANK(Table13[[#This Row],[Total2]],Table13[Total2])</f>
        <v>14</v>
      </c>
    </row>
    <row r="211" spans="10:15">
      <c r="J211" s="3">
        <f>IF(COUNT(Table13[[#This Row],[Sou]:[Bal]])&gt;1,MIN(Table13[[#This Row],[Sou]:[Column2]]),0)</f>
        <v>0</v>
      </c>
      <c r="K211" s="17" t="str">
        <f>IF(SUM(Table13[[#This Row],[Sou]:[Bal]])-Table13[[#This Row],[Discard]]+Table13[[#This Row],[Discard]]/100000&gt;0,SUM(Table13[[#This Row],[Sou]:[Bal]])-Table13[[#This Row],[Discard]]*0.9999,"")</f>
        <v/>
      </c>
      <c r="L211" s="2" t="str">
        <f>IF(Table13[[#This Row],[Points]]&lt;&gt;"",RANK(Table13[[#This Row],[Points]],Table13[Points]),"")</f>
        <v/>
      </c>
      <c r="M211" s="5" t="str">
        <f>IF(Table13[[#This Row],[Name]]&lt;&gt;"",Table13[[#This Row],[Name]],"")</f>
        <v/>
      </c>
      <c r="N211">
        <f>SUM(Table13[[#This Row],[Sou]:[Column3]])-Table13[[#This Row],[Discard]]</f>
        <v>0</v>
      </c>
      <c r="O211" s="5">
        <f>RANK(Table13[[#This Row],[Total2]],Table13[Total2])</f>
        <v>14</v>
      </c>
    </row>
    <row r="212" spans="10:15">
      <c r="J212" s="3">
        <f>IF(COUNT(Table13[[#This Row],[Sou]:[Bal]])&gt;1,MIN(Table13[[#This Row],[Sou]:[Column2]]),0)</f>
        <v>0</v>
      </c>
      <c r="K212" s="17" t="str">
        <f>IF(SUM(Table13[[#This Row],[Sou]:[Bal]])-Table13[[#This Row],[Discard]]+Table13[[#This Row],[Discard]]/100000&gt;0,SUM(Table13[[#This Row],[Sou]:[Bal]])-Table13[[#This Row],[Discard]]*0.9999,"")</f>
        <v/>
      </c>
      <c r="L212" s="2" t="str">
        <f>IF(Table13[[#This Row],[Points]]&lt;&gt;"",RANK(Table13[[#This Row],[Points]],Table13[Points]),"")</f>
        <v/>
      </c>
      <c r="M212" s="5" t="str">
        <f>IF(Table13[[#This Row],[Name]]&lt;&gt;"",Table13[[#This Row],[Name]],"")</f>
        <v/>
      </c>
      <c r="N212">
        <f>SUM(Table13[[#This Row],[Sou]:[Column3]])-Table13[[#This Row],[Discard]]</f>
        <v>0</v>
      </c>
      <c r="O212" s="5">
        <f>RANK(Table13[[#This Row],[Total2]],Table13[Total2])</f>
        <v>14</v>
      </c>
    </row>
    <row r="213" spans="10:15">
      <c r="J213" s="3">
        <f>IF(COUNT(Table13[[#This Row],[Sou]:[Bal]])&gt;1,MIN(Table13[[#This Row],[Sou]:[Column2]]),0)</f>
        <v>0</v>
      </c>
      <c r="K213" s="17" t="str">
        <f>IF(SUM(Table13[[#This Row],[Sou]:[Bal]])-Table13[[#This Row],[Discard]]+Table13[[#This Row],[Discard]]/100000&gt;0,SUM(Table13[[#This Row],[Sou]:[Bal]])-Table13[[#This Row],[Discard]]*0.9999,"")</f>
        <v/>
      </c>
      <c r="L213" s="2" t="str">
        <f>IF(Table13[[#This Row],[Points]]&lt;&gt;"",RANK(Table13[[#This Row],[Points]],Table13[Points]),"")</f>
        <v/>
      </c>
      <c r="M213" s="5" t="str">
        <f>IF(Table13[[#This Row],[Name]]&lt;&gt;"",Table13[[#This Row],[Name]],"")</f>
        <v/>
      </c>
      <c r="N213">
        <f>SUM(Table13[[#This Row],[Sou]:[Column3]])-Table13[[#This Row],[Discard]]</f>
        <v>0</v>
      </c>
      <c r="O213" s="5">
        <f>RANK(Table13[[#This Row],[Total2]],Table13[Total2])</f>
        <v>14</v>
      </c>
    </row>
    <row r="214" spans="10:15">
      <c r="J214" s="3">
        <f>IF(COUNT(Table13[[#This Row],[Sou]:[Bal]])&gt;1,MIN(Table13[[#This Row],[Sou]:[Column2]]),0)</f>
        <v>0</v>
      </c>
      <c r="K214" s="17" t="str">
        <f>IF(SUM(Table13[[#This Row],[Sou]:[Bal]])-Table13[[#This Row],[Discard]]+Table13[[#This Row],[Discard]]/100000&gt;0,SUM(Table13[[#This Row],[Sou]:[Bal]])-Table13[[#This Row],[Discard]]*0.9999,"")</f>
        <v/>
      </c>
      <c r="L214" s="2" t="str">
        <f>IF(Table13[[#This Row],[Points]]&lt;&gt;"",RANK(Table13[[#This Row],[Points]],Table13[Points]),"")</f>
        <v/>
      </c>
      <c r="M214" s="5" t="str">
        <f>IF(Table13[[#This Row],[Name]]&lt;&gt;"",Table13[[#This Row],[Name]],"")</f>
        <v/>
      </c>
      <c r="N214">
        <f>SUM(Table13[[#This Row],[Sou]:[Column3]])-Table13[[#This Row],[Discard]]</f>
        <v>0</v>
      </c>
      <c r="O214" s="5">
        <f>RANK(Table13[[#This Row],[Total2]],Table13[Total2])</f>
        <v>14</v>
      </c>
    </row>
    <row r="215" spans="10:15">
      <c r="J215" s="3">
        <f>IF(COUNT(Table13[[#This Row],[Sou]:[Bal]])&gt;1,MIN(Table13[[#This Row],[Sou]:[Column2]]),0)</f>
        <v>0</v>
      </c>
      <c r="K215" s="17" t="str">
        <f>IF(SUM(Table13[[#This Row],[Sou]:[Bal]])-Table13[[#This Row],[Discard]]+Table13[[#This Row],[Discard]]/100000&gt;0,SUM(Table13[[#This Row],[Sou]:[Bal]])-Table13[[#This Row],[Discard]]*0.9999,"")</f>
        <v/>
      </c>
      <c r="L215" s="2" t="str">
        <f>IF(Table13[[#This Row],[Points]]&lt;&gt;"",RANK(Table13[[#This Row],[Points]],Table13[Points]),"")</f>
        <v/>
      </c>
      <c r="M215" s="5" t="str">
        <f>IF(Table13[[#This Row],[Name]]&lt;&gt;"",Table13[[#This Row],[Name]],"")</f>
        <v/>
      </c>
      <c r="N215">
        <f>SUM(Table13[[#This Row],[Sou]:[Column3]])-Table13[[#This Row],[Discard]]</f>
        <v>0</v>
      </c>
      <c r="O215" s="5">
        <f>RANK(Table13[[#This Row],[Total2]],Table13[Total2])</f>
        <v>14</v>
      </c>
    </row>
    <row r="216" spans="10:15">
      <c r="J216" s="3">
        <f>IF(COUNT(Table13[[#This Row],[Sou]:[Bal]])&gt;1,MIN(Table13[[#This Row],[Sou]:[Column2]]),0)</f>
        <v>0</v>
      </c>
      <c r="K216" s="17" t="str">
        <f>IF(SUM(Table13[[#This Row],[Sou]:[Bal]])-Table13[[#This Row],[Discard]]+Table13[[#This Row],[Discard]]/100000&gt;0,SUM(Table13[[#This Row],[Sou]:[Bal]])-Table13[[#This Row],[Discard]]*0.9999,"")</f>
        <v/>
      </c>
      <c r="L216" s="2" t="str">
        <f>IF(Table13[[#This Row],[Points]]&lt;&gt;"",RANK(Table13[[#This Row],[Points]],Table13[Points]),"")</f>
        <v/>
      </c>
      <c r="M216" s="5" t="str">
        <f>IF(Table13[[#This Row],[Name]]&lt;&gt;"",Table13[[#This Row],[Name]],"")</f>
        <v/>
      </c>
      <c r="N216">
        <f>SUM(Table13[[#This Row],[Sou]:[Column3]])-Table13[[#This Row],[Discard]]</f>
        <v>0</v>
      </c>
      <c r="O216" s="5">
        <f>RANK(Table13[[#This Row],[Total2]],Table13[Total2])</f>
        <v>14</v>
      </c>
    </row>
    <row r="217" spans="10:15">
      <c r="J217" s="3">
        <f>IF(COUNT(Table13[[#This Row],[Sou]:[Bal]])&gt;1,MIN(Table13[[#This Row],[Sou]:[Column2]]),0)</f>
        <v>0</v>
      </c>
      <c r="K217" s="17" t="str">
        <f>IF(SUM(Table13[[#This Row],[Sou]:[Bal]])-Table13[[#This Row],[Discard]]+Table13[[#This Row],[Discard]]/100000&gt;0,SUM(Table13[[#This Row],[Sou]:[Bal]])-Table13[[#This Row],[Discard]]*0.9999,"")</f>
        <v/>
      </c>
      <c r="L217" s="2" t="str">
        <f>IF(Table13[[#This Row],[Points]]&lt;&gt;"",RANK(Table13[[#This Row],[Points]],Table13[Points]),"")</f>
        <v/>
      </c>
      <c r="M217" s="5" t="str">
        <f>IF(Table13[[#This Row],[Name]]&lt;&gt;"",Table13[[#This Row],[Name]],"")</f>
        <v/>
      </c>
      <c r="N217">
        <f>SUM(Table13[[#This Row],[Sou]:[Column3]])-Table13[[#This Row],[Discard]]</f>
        <v>0</v>
      </c>
      <c r="O217" s="5">
        <f>RANK(Table13[[#This Row],[Total2]],Table13[Total2])</f>
        <v>14</v>
      </c>
    </row>
    <row r="218" spans="10:15">
      <c r="J218" s="3">
        <f>IF(COUNT(Table13[[#This Row],[Sou]:[Bal]])&gt;1,MIN(Table13[[#This Row],[Sou]:[Column2]]),0)</f>
        <v>0</v>
      </c>
      <c r="K218" s="17" t="str">
        <f>IF(SUM(Table13[[#This Row],[Sou]:[Bal]])-Table13[[#This Row],[Discard]]+Table13[[#This Row],[Discard]]/100000&gt;0,SUM(Table13[[#This Row],[Sou]:[Bal]])-Table13[[#This Row],[Discard]]*0.9999,"")</f>
        <v/>
      </c>
      <c r="L218" s="2" t="str">
        <f>IF(Table13[[#This Row],[Points]]&lt;&gt;"",RANK(Table13[[#This Row],[Points]],Table13[Points]),"")</f>
        <v/>
      </c>
      <c r="M218" s="5" t="str">
        <f>IF(Table13[[#This Row],[Name]]&lt;&gt;"",Table13[[#This Row],[Name]],"")</f>
        <v/>
      </c>
      <c r="N218">
        <f>SUM(Table13[[#This Row],[Sou]:[Column3]])-Table13[[#This Row],[Discard]]</f>
        <v>0</v>
      </c>
      <c r="O218" s="5">
        <f>RANK(Table13[[#This Row],[Total2]],Table13[Total2])</f>
        <v>14</v>
      </c>
    </row>
    <row r="219" spans="10:15">
      <c r="J219" s="3">
        <f>IF(COUNT(Table13[[#This Row],[Sou]:[Bal]])&gt;1,MIN(Table13[[#This Row],[Sou]:[Column2]]),0)</f>
        <v>0</v>
      </c>
      <c r="K219" s="17" t="str">
        <f>IF(SUM(Table13[[#This Row],[Sou]:[Bal]])-Table13[[#This Row],[Discard]]+Table13[[#This Row],[Discard]]/100000&gt;0,SUM(Table13[[#This Row],[Sou]:[Bal]])-Table13[[#This Row],[Discard]]*0.9999,"")</f>
        <v/>
      </c>
      <c r="L219" s="2" t="str">
        <f>IF(Table13[[#This Row],[Points]]&lt;&gt;"",RANK(Table13[[#This Row],[Points]],Table13[Points]),"")</f>
        <v/>
      </c>
      <c r="M219" s="5" t="str">
        <f>IF(Table13[[#This Row],[Name]]&lt;&gt;"",Table13[[#This Row],[Name]],"")</f>
        <v/>
      </c>
      <c r="N219">
        <f>SUM(Table13[[#This Row],[Sou]:[Column3]])-Table13[[#This Row],[Discard]]</f>
        <v>0</v>
      </c>
      <c r="O219" s="5">
        <f>RANK(Table13[[#This Row],[Total2]],Table13[Total2])</f>
        <v>14</v>
      </c>
    </row>
    <row r="220" spans="10:15">
      <c r="J220" s="3">
        <f>IF(COUNT(Table13[[#This Row],[Sou]:[Bal]])&gt;1,MIN(Table13[[#This Row],[Sou]:[Column2]]),0)</f>
        <v>0</v>
      </c>
      <c r="K220" s="17" t="str">
        <f>IF(SUM(Table13[[#This Row],[Sou]:[Bal]])-Table13[[#This Row],[Discard]]+Table13[[#This Row],[Discard]]/100000&gt;0,SUM(Table13[[#This Row],[Sou]:[Bal]])-Table13[[#This Row],[Discard]]*0.9999,"")</f>
        <v/>
      </c>
      <c r="L220" s="2" t="str">
        <f>IF(Table13[[#This Row],[Points]]&lt;&gt;"",RANK(Table13[[#This Row],[Points]],Table13[Points]),"")</f>
        <v/>
      </c>
      <c r="M220" s="5" t="str">
        <f>IF(Table13[[#This Row],[Name]]&lt;&gt;"",Table13[[#This Row],[Name]],"")</f>
        <v/>
      </c>
      <c r="N220">
        <f>SUM(Table13[[#This Row],[Sou]:[Column3]])-Table13[[#This Row],[Discard]]</f>
        <v>0</v>
      </c>
      <c r="O220" s="5">
        <f>RANK(Table13[[#This Row],[Total2]],Table13[Total2])</f>
        <v>14</v>
      </c>
    </row>
    <row r="221" spans="10:15">
      <c r="J221" s="3">
        <f>IF(COUNT(Table13[[#This Row],[Sou]:[Bal]])&gt;1,MIN(Table13[[#This Row],[Sou]:[Column2]]),0)</f>
        <v>0</v>
      </c>
      <c r="K221" s="17" t="str">
        <f>IF(SUM(Table13[[#This Row],[Sou]:[Bal]])-Table13[[#This Row],[Discard]]+Table13[[#This Row],[Discard]]/100000&gt;0,SUM(Table13[[#This Row],[Sou]:[Bal]])-Table13[[#This Row],[Discard]]*0.9999,"")</f>
        <v/>
      </c>
      <c r="L221" s="2" t="str">
        <f>IF(Table13[[#This Row],[Points]]&lt;&gt;"",RANK(Table13[[#This Row],[Points]],Table13[Points]),"")</f>
        <v/>
      </c>
      <c r="M221" s="5" t="str">
        <f>IF(Table13[[#This Row],[Name]]&lt;&gt;"",Table13[[#This Row],[Name]],"")</f>
        <v/>
      </c>
      <c r="N221">
        <f>SUM(Table13[[#This Row],[Sou]:[Column3]])-Table13[[#This Row],[Discard]]</f>
        <v>0</v>
      </c>
      <c r="O221" s="5">
        <f>RANK(Table13[[#This Row],[Total2]],Table13[Total2])</f>
        <v>14</v>
      </c>
    </row>
    <row r="222" spans="10:15">
      <c r="J222" s="3">
        <f>IF(COUNT(Table13[[#This Row],[Sou]:[Bal]])&gt;1,MIN(Table13[[#This Row],[Sou]:[Column2]]),0)</f>
        <v>0</v>
      </c>
      <c r="K222" s="17" t="str">
        <f>IF(SUM(Table13[[#This Row],[Sou]:[Bal]])-Table13[[#This Row],[Discard]]+Table13[[#This Row],[Discard]]/100000&gt;0,SUM(Table13[[#This Row],[Sou]:[Bal]])-Table13[[#This Row],[Discard]]*0.9999,"")</f>
        <v/>
      </c>
      <c r="L222" s="2" t="str">
        <f>IF(Table13[[#This Row],[Points]]&lt;&gt;"",RANK(Table13[[#This Row],[Points]],Table13[Points]),"")</f>
        <v/>
      </c>
      <c r="M222" s="5" t="str">
        <f>IF(Table13[[#This Row],[Name]]&lt;&gt;"",Table13[[#This Row],[Name]],"")</f>
        <v/>
      </c>
      <c r="N222">
        <f>SUM(Table13[[#This Row],[Sou]:[Column3]])-Table13[[#This Row],[Discard]]</f>
        <v>0</v>
      </c>
      <c r="O222" s="5">
        <f>RANK(Table13[[#This Row],[Total2]],Table13[Total2])</f>
        <v>14</v>
      </c>
    </row>
    <row r="223" spans="10:15">
      <c r="J223" s="3">
        <f>IF(COUNT(Table13[[#This Row],[Sou]:[Bal]])&gt;1,MIN(Table13[[#This Row],[Sou]:[Column2]]),0)</f>
        <v>0</v>
      </c>
      <c r="K223" s="17" t="str">
        <f>IF(SUM(Table13[[#This Row],[Sou]:[Bal]])-Table13[[#This Row],[Discard]]+Table13[[#This Row],[Discard]]/100000&gt;0,SUM(Table13[[#This Row],[Sou]:[Bal]])-Table13[[#This Row],[Discard]]*0.9999,"")</f>
        <v/>
      </c>
      <c r="L223" s="2" t="str">
        <f>IF(Table13[[#This Row],[Points]]&lt;&gt;"",RANK(Table13[[#This Row],[Points]],Table13[Points]),"")</f>
        <v/>
      </c>
      <c r="M223" s="5" t="str">
        <f>IF(Table13[[#This Row],[Name]]&lt;&gt;"",Table13[[#This Row],[Name]],"")</f>
        <v/>
      </c>
      <c r="N223">
        <f>SUM(Table13[[#This Row],[Sou]:[Column3]])-Table13[[#This Row],[Discard]]</f>
        <v>0</v>
      </c>
      <c r="O223" s="5">
        <f>RANK(Table13[[#This Row],[Total2]],Table13[Total2])</f>
        <v>14</v>
      </c>
    </row>
    <row r="224" spans="10:15">
      <c r="J224" s="3">
        <f>IF(COUNT(Table13[[#This Row],[Sou]:[Bal]])&gt;1,MIN(Table13[[#This Row],[Sou]:[Column2]]),0)</f>
        <v>0</v>
      </c>
      <c r="K224" s="17" t="str">
        <f>IF(SUM(Table13[[#This Row],[Sou]:[Bal]])-Table13[[#This Row],[Discard]]+Table13[[#This Row],[Discard]]/100000&gt;0,SUM(Table13[[#This Row],[Sou]:[Bal]])-Table13[[#This Row],[Discard]]*0.9999,"")</f>
        <v/>
      </c>
      <c r="L224" s="2" t="str">
        <f>IF(Table13[[#This Row],[Points]]&lt;&gt;"",RANK(Table13[[#This Row],[Points]],Table13[Points]),"")</f>
        <v/>
      </c>
      <c r="M224" s="5" t="str">
        <f>IF(Table13[[#This Row],[Name]]&lt;&gt;"",Table13[[#This Row],[Name]],"")</f>
        <v/>
      </c>
      <c r="N224">
        <f>SUM(Table13[[#This Row],[Sou]:[Column3]])-Table13[[#This Row],[Discard]]</f>
        <v>0</v>
      </c>
      <c r="O224" s="5">
        <f>RANK(Table13[[#This Row],[Total2]],Table13[Total2])</f>
        <v>14</v>
      </c>
    </row>
    <row r="225" spans="10:15">
      <c r="J225" s="3">
        <f>IF(COUNT(Table13[[#This Row],[Sou]:[Bal]])&gt;1,MIN(Table13[[#This Row],[Sou]:[Column2]]),0)</f>
        <v>0</v>
      </c>
      <c r="K225" s="17" t="str">
        <f>IF(SUM(Table13[[#This Row],[Sou]:[Bal]])-Table13[[#This Row],[Discard]]+Table13[[#This Row],[Discard]]/100000&gt;0,SUM(Table13[[#This Row],[Sou]:[Bal]])-Table13[[#This Row],[Discard]]*0.9999,"")</f>
        <v/>
      </c>
      <c r="L225" s="2" t="str">
        <f>IF(Table13[[#This Row],[Points]]&lt;&gt;"",RANK(Table13[[#This Row],[Points]],Table13[Points]),"")</f>
        <v/>
      </c>
      <c r="M225" s="5" t="str">
        <f>IF(Table13[[#This Row],[Name]]&lt;&gt;"",Table13[[#This Row],[Name]],"")</f>
        <v/>
      </c>
      <c r="N225">
        <f>SUM(Table13[[#This Row],[Sou]:[Column3]])-Table13[[#This Row],[Discard]]</f>
        <v>0</v>
      </c>
      <c r="O225" s="5">
        <f>RANK(Table13[[#This Row],[Total2]],Table13[Total2])</f>
        <v>14</v>
      </c>
    </row>
    <row r="226" spans="10:15">
      <c r="J226" s="3">
        <f>IF(COUNT(Table13[[#This Row],[Sou]:[Bal]])&gt;1,MIN(Table13[[#This Row],[Sou]:[Column2]]),0)</f>
        <v>0</v>
      </c>
      <c r="K226" s="17" t="str">
        <f>IF(SUM(Table13[[#This Row],[Sou]:[Bal]])-Table13[[#This Row],[Discard]]+Table13[[#This Row],[Discard]]/100000&gt;0,SUM(Table13[[#This Row],[Sou]:[Bal]])-Table13[[#This Row],[Discard]]*0.9999,"")</f>
        <v/>
      </c>
      <c r="L226" s="2" t="str">
        <f>IF(Table13[[#This Row],[Points]]&lt;&gt;"",RANK(Table13[[#This Row],[Points]],Table13[Points]),"")</f>
        <v/>
      </c>
      <c r="M226" s="5" t="str">
        <f>IF(Table13[[#This Row],[Name]]&lt;&gt;"",Table13[[#This Row],[Name]],"")</f>
        <v/>
      </c>
      <c r="N226">
        <f>SUM(Table13[[#This Row],[Sou]:[Column3]])-Table13[[#This Row],[Discard]]</f>
        <v>0</v>
      </c>
      <c r="O226" s="5">
        <f>RANK(Table13[[#This Row],[Total2]],Table13[Total2])</f>
        <v>14</v>
      </c>
    </row>
    <row r="227" spans="10:15">
      <c r="J227" s="3">
        <f>IF(COUNT(Table13[[#This Row],[Sou]:[Bal]])&gt;1,MIN(Table13[[#This Row],[Sou]:[Column2]]),0)</f>
        <v>0</v>
      </c>
      <c r="K227" s="17" t="str">
        <f>IF(SUM(Table13[[#This Row],[Sou]:[Bal]])-Table13[[#This Row],[Discard]]+Table13[[#This Row],[Discard]]/100000&gt;0,SUM(Table13[[#This Row],[Sou]:[Bal]])-Table13[[#This Row],[Discard]]*0.9999,"")</f>
        <v/>
      </c>
      <c r="L227" s="2" t="str">
        <f>IF(Table13[[#This Row],[Points]]&lt;&gt;"",RANK(Table13[[#This Row],[Points]],Table13[Points]),"")</f>
        <v/>
      </c>
      <c r="M227" s="5" t="str">
        <f>IF(Table13[[#This Row],[Name]]&lt;&gt;"",Table13[[#This Row],[Name]],"")</f>
        <v/>
      </c>
      <c r="N227">
        <f>SUM(Table13[[#This Row],[Sou]:[Column3]])-Table13[[#This Row],[Discard]]</f>
        <v>0</v>
      </c>
      <c r="O227" s="5">
        <f>RANK(Table13[[#This Row],[Total2]],Table13[Total2])</f>
        <v>14</v>
      </c>
    </row>
    <row r="228" spans="10:15">
      <c r="J228" s="3">
        <f>IF(COUNT(Table13[[#This Row],[Sou]:[Bal]])&gt;1,MIN(Table13[[#This Row],[Sou]:[Column2]]),0)</f>
        <v>0</v>
      </c>
      <c r="K228" s="17" t="str">
        <f>IF(SUM(Table13[[#This Row],[Sou]:[Bal]])-Table13[[#This Row],[Discard]]+Table13[[#This Row],[Discard]]/100000&gt;0,SUM(Table13[[#This Row],[Sou]:[Bal]])-Table13[[#This Row],[Discard]]*0.9999,"")</f>
        <v/>
      </c>
      <c r="L228" s="2" t="str">
        <f>IF(Table13[[#This Row],[Points]]&lt;&gt;"",RANK(Table13[[#This Row],[Points]],Table13[Points]),"")</f>
        <v/>
      </c>
      <c r="M228" s="5" t="str">
        <f>IF(Table13[[#This Row],[Name]]&lt;&gt;"",Table13[[#This Row],[Name]],"")</f>
        <v/>
      </c>
      <c r="N228">
        <f>SUM(Table13[[#This Row],[Sou]:[Column3]])-Table13[[#This Row],[Discard]]</f>
        <v>0</v>
      </c>
      <c r="O228" s="5">
        <f>RANK(Table13[[#This Row],[Total2]],Table13[Total2])</f>
        <v>14</v>
      </c>
    </row>
    <row r="229" spans="1:15">
      <c r="A229" s="11"/>
      <c r="B229" s="10"/>
      <c r="C229" s="10"/>
      <c r="D229" s="10"/>
      <c r="E229" s="10"/>
      <c r="F229" s="10"/>
      <c r="G229" s="10"/>
      <c r="H229" s="10"/>
      <c r="I229" s="10"/>
      <c r="J229" s="3">
        <f>IF(COUNT(Table13[[#This Row],[Sou]:[Bal]])&gt;1,MIN(Table13[[#This Row],[Sou]:[Column2]]),0)</f>
        <v>0</v>
      </c>
      <c r="K229" s="17" t="str">
        <f>IF(SUM(Table13[[#This Row],[Sou]:[Bal]])-Table13[[#This Row],[Discard]]+Table13[[#This Row],[Discard]]/100000&gt;0,SUM(Table13[[#This Row],[Sou]:[Bal]])-Table13[[#This Row],[Discard]]*0.9999,"")</f>
        <v/>
      </c>
      <c r="L229" s="10" t="str">
        <f>IF(Table13[[#This Row],[Points]]&lt;&gt;"",RANK(Table13[[#This Row],[Points]],Table13[Points]),"")</f>
        <v/>
      </c>
      <c r="M229" s="5" t="str">
        <f>IF(Table13[[#This Row],[Name]]&lt;&gt;"",Table13[[#This Row],[Name]],"")</f>
        <v/>
      </c>
      <c r="N229">
        <f>SUM(Table13[[#This Row],[Sou]:[Column3]])-Table13[[#This Row],[Discard]]</f>
        <v>0</v>
      </c>
      <c r="O229" s="5">
        <f>RANK(Table13[[#This Row],[Total2]],Table13[Total2])</f>
        <v>14</v>
      </c>
    </row>
    <row r="230" spans="11:15">
      <c r="K230" s="17" t="str">
        <f>IF(SUM(Table13[[#This Row],[Sou]:[Bal]])-Table13[[#This Row],[Discard]]+Table13[[#This Row],[Discard]]/100000&gt;0,SUM(Table13[[#This Row],[Sou]:[Bal]])-Table13[[#This Row],[Discard]]*0.9999,"")</f>
        <v/>
      </c>
      <c r="N230">
        <f>SUM(Table13[[#This Row],[Sou]:[Column3]])-Table13[[#This Row],[Discard]]</f>
        <v>0</v>
      </c>
      <c r="O230" s="5">
        <f>RANK(Table13[[#This Row],[Total2]],Table13[Total2])</f>
        <v>14</v>
      </c>
    </row>
  </sheetData>
  <pageMargins left="0.75" right="0.75" top="1" bottom="1" header="0.5" footer="0.5"/>
  <pageSetup paperSize="9" scale="63" orientation="portrait"/>
  <headerFooter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  <pageSetUpPr fitToPage="1"/>
  </sheetPr>
  <dimension ref="A1:AF230"/>
  <sheetViews>
    <sheetView zoomScale="85" zoomScaleNormal="85" topLeftCell="A3" workbookViewId="0">
      <selection activeCell="A7" sqref="A7"/>
    </sheetView>
  </sheetViews>
  <sheetFormatPr defaultColWidth="9" defaultRowHeight="15.6"/>
  <cols>
    <col min="1" max="1" width="25.5" customWidth="1"/>
    <col min="2" max="2" width="12.1666666666667" style="2" customWidth="1"/>
    <col min="3" max="7" width="8.5" style="2" customWidth="1"/>
    <col min="8" max="9" width="8.5" style="2" hidden="1" customWidth="1"/>
    <col min="10" max="10" width="8.5" style="3" customWidth="1"/>
    <col min="11" max="11" width="10.8333333333333" style="4"/>
    <col min="12" max="12" width="10.8333333333333" style="2"/>
    <col min="13" max="13" width="17.3333333333333" style="5" customWidth="1"/>
  </cols>
  <sheetData>
    <row r="1" s="1" customFormat="1" ht="28.8" spans="1:13">
      <c r="A1" s="1" t="s">
        <v>106</v>
      </c>
      <c r="B1" s="6"/>
      <c r="C1" s="6"/>
      <c r="D1" s="6"/>
      <c r="E1" s="32">
        <f ca="1">TODAY()</f>
        <v>43362</v>
      </c>
      <c r="F1" s="6"/>
      <c r="G1" s="6"/>
      <c r="H1" s="6"/>
      <c r="I1" s="6"/>
      <c r="J1" s="13"/>
      <c r="K1" s="14"/>
      <c r="L1" s="6"/>
      <c r="M1" s="15"/>
    </row>
    <row r="3" s="2" customFormat="1" spans="1:13">
      <c r="A3" s="2" t="s">
        <v>1</v>
      </c>
      <c r="B3" s="2" t="s">
        <v>73</v>
      </c>
      <c r="C3" s="2" t="s">
        <v>74</v>
      </c>
      <c r="D3" s="2" t="s">
        <v>75</v>
      </c>
      <c r="E3" s="2" t="s">
        <v>76</v>
      </c>
      <c r="F3" s="2" t="s">
        <v>77</v>
      </c>
      <c r="G3" s="2" t="s">
        <v>15</v>
      </c>
      <c r="H3" s="2" t="s">
        <v>78</v>
      </c>
      <c r="I3" s="2" t="s">
        <v>14</v>
      </c>
      <c r="J3" s="3" t="s">
        <v>79</v>
      </c>
      <c r="K3" s="4" t="s">
        <v>9</v>
      </c>
      <c r="L3" s="2" t="s">
        <v>11</v>
      </c>
      <c r="M3" s="16" t="s">
        <v>10</v>
      </c>
    </row>
    <row r="4" spans="1:13">
      <c r="A4" s="33" t="s">
        <v>83</v>
      </c>
      <c r="B4" s="34" t="s">
        <v>84</v>
      </c>
      <c r="C4" s="34">
        <v>500</v>
      </c>
      <c r="D4" s="34">
        <v>500</v>
      </c>
      <c r="E4" s="34">
        <v>500</v>
      </c>
      <c r="F4" s="34">
        <v>500</v>
      </c>
      <c r="G4" s="34"/>
      <c r="J4" s="3">
        <f>IF(COUNT(Table136[[#This Row],[Class]:[Column4]])&gt;1,MIN(Table136[[#This Row],[Class]:[Column2]]),0)</f>
        <v>500</v>
      </c>
      <c r="K4" s="17">
        <f>IF(SUM(Table136[[#This Row],[Class]:[Column4]])-Table136[[#This Row],[Discard]]+Table136[[#This Row],[Discard]]/100000&gt;0,SUM(Table136[[#This Row],[Class]:[Column4]])-Table136[[#This Row],[Discard]]*0.9999,"")</f>
        <v>1500.05</v>
      </c>
      <c r="L4" s="2">
        <f>IF(Table136[[#This Row],[Total]]&lt;&gt;"",RANK(Table136[[#This Row],[Total]],Table136[Total]),"")</f>
        <v>1</v>
      </c>
      <c r="M4" s="5" t="str">
        <f>IF(Table136[[#This Row],[Name]]&lt;&gt;"",Table136[[#This Row],[Name]],"")</f>
        <v>Ciaran O'Donoghue</v>
      </c>
    </row>
    <row r="5" spans="1:13">
      <c r="A5" s="33" t="s">
        <v>90</v>
      </c>
      <c r="B5" s="34" t="s">
        <v>91</v>
      </c>
      <c r="C5" s="34">
        <v>410</v>
      </c>
      <c r="D5" s="34">
        <v>480</v>
      </c>
      <c r="E5" s="34">
        <v>480</v>
      </c>
      <c r="F5" s="34">
        <v>480</v>
      </c>
      <c r="G5" s="34"/>
      <c r="J5" s="3">
        <f>IF(COUNT(Table136[[#This Row],[Class]:[Column4]])&gt;1,MIN(Table136[[#This Row],[Class]:[Column2]]),0)</f>
        <v>410</v>
      </c>
      <c r="K5" s="17">
        <f>IF(SUM(Table136[[#This Row],[Class]:[Column4]])-Table136[[#This Row],[Discard]]+Table136[[#This Row],[Discard]]/100000&gt;0,SUM(Table136[[#This Row],[Class]:[Column4]])-Table136[[#This Row],[Discard]]*0.9999,"")</f>
        <v>1440.041</v>
      </c>
      <c r="L5" s="2">
        <f>IF(Table136[[#This Row],[Total]]&lt;&gt;"",RANK(Table136[[#This Row],[Total]],Table136[Total]),"")</f>
        <v>2</v>
      </c>
      <c r="M5" s="5" t="str">
        <f>IF(Table136[[#This Row],[Name]]&lt;&gt;"",Table136[[#This Row],[Name]],"")</f>
        <v>Nick MacLeod</v>
      </c>
    </row>
    <row r="6" spans="1:13">
      <c r="A6" s="33" t="s">
        <v>86</v>
      </c>
      <c r="B6" s="34" t="s">
        <v>84</v>
      </c>
      <c r="C6" s="34">
        <v>480</v>
      </c>
      <c r="D6" s="34">
        <v>440</v>
      </c>
      <c r="E6" s="34">
        <v>440</v>
      </c>
      <c r="F6" s="34">
        <v>410</v>
      </c>
      <c r="G6" s="34"/>
      <c r="J6" s="3">
        <f>IF(COUNT(Table136[[#This Row],[Class]:[Column4]])&gt;1,MIN(Table136[[#This Row],[Class]:[Column2]]),0)</f>
        <v>410</v>
      </c>
      <c r="K6" s="17">
        <f>IF(SUM(Table136[[#This Row],[Class]:[Column4]])-Table136[[#This Row],[Discard]]+Table136[[#This Row],[Discard]]/100000&gt;0,SUM(Table136[[#This Row],[Class]:[Column4]])-Table136[[#This Row],[Discard]]*0.9999,"")</f>
        <v>1360.041</v>
      </c>
      <c r="L6" s="2">
        <f>IF(Table136[[#This Row],[Total]]&lt;&gt;"",RANK(Table136[[#This Row],[Total]],Table136[Total]),"")</f>
        <v>3</v>
      </c>
      <c r="M6" s="5" t="str">
        <f>IF(Table136[[#This Row],[Name]]&lt;&gt;"",Table136[[#This Row],[Name]],"")</f>
        <v>Adam Buckley</v>
      </c>
    </row>
    <row r="7" spans="1:13">
      <c r="A7" s="35" t="s">
        <v>87</v>
      </c>
      <c r="B7" s="34" t="s">
        <v>84</v>
      </c>
      <c r="C7" s="36">
        <v>430</v>
      </c>
      <c r="D7" s="36">
        <v>430</v>
      </c>
      <c r="E7" s="36">
        <v>460</v>
      </c>
      <c r="F7" s="36">
        <v>430</v>
      </c>
      <c r="G7" s="36"/>
      <c r="H7" s="10"/>
      <c r="I7" s="10"/>
      <c r="J7" s="3">
        <f>IF(COUNT(Table136[[#This Row],[Class]:[Column4]])&gt;1,MIN(Table136[[#This Row],[Class]:[Column2]]),0)</f>
        <v>430</v>
      </c>
      <c r="K7" s="17">
        <f>IF(SUM(Table136[[#This Row],[Class]:[Column4]])-Table136[[#This Row],[Discard]]+Table136[[#This Row],[Discard]]/100000&gt;0,SUM(Table136[[#This Row],[Class]:[Column4]])-Table136[[#This Row],[Discard]]*0.9999,"")</f>
        <v>1320.043</v>
      </c>
      <c r="L7" s="10">
        <f>IF(Table136[[#This Row],[Total]]&lt;&gt;"",RANK(Table136[[#This Row],[Total]],Table136[Total]),"")</f>
        <v>4</v>
      </c>
      <c r="M7" s="5" t="str">
        <f>IF(Table136[[#This Row],[Name]]&lt;&gt;"",Table136[[#This Row],[Name]],"")</f>
        <v>Cian Ross</v>
      </c>
    </row>
    <row r="8" spans="1:13">
      <c r="A8" s="70" t="s">
        <v>102</v>
      </c>
      <c r="B8" s="34" t="s">
        <v>91</v>
      </c>
      <c r="C8" s="34">
        <v>440</v>
      </c>
      <c r="D8" s="34">
        <v>420</v>
      </c>
      <c r="E8" s="34">
        <v>0</v>
      </c>
      <c r="F8" s="34">
        <v>440</v>
      </c>
      <c r="G8" s="34"/>
      <c r="J8" s="3">
        <f>IF(COUNT(Table136[[#This Row],[Class]:[Column4]])&gt;1,MIN(Table136[[#This Row],[Class]:[Column2]]),0)</f>
        <v>0</v>
      </c>
      <c r="K8" s="17">
        <f>IF(SUM(Table136[[#This Row],[Class]:[Column4]])-Table136[[#This Row],[Discard]]+Table136[[#This Row],[Discard]]/100000&gt;0,SUM(Table136[[#This Row],[Class]:[Column4]])-Table136[[#This Row],[Discard]]*0.9999,"")</f>
        <v>1300</v>
      </c>
      <c r="L8" s="2">
        <f>IF(Table136[[#This Row],[Total]]&lt;&gt;"",RANK(Table136[[#This Row],[Total]],Table136[Total]),"")</f>
        <v>5</v>
      </c>
      <c r="M8" s="5" t="str">
        <f>IF(Table136[[#This Row],[Name]]&lt;&gt;"",Table136[[#This Row],[Name]],"")</f>
        <v>Isaac Leahy</v>
      </c>
    </row>
    <row r="9" spans="1:13">
      <c r="A9" s="33" t="s">
        <v>107</v>
      </c>
      <c r="B9" s="34" t="s">
        <v>84</v>
      </c>
      <c r="C9" s="34">
        <v>420</v>
      </c>
      <c r="D9" s="34">
        <v>0</v>
      </c>
      <c r="E9" s="34">
        <v>415</v>
      </c>
      <c r="F9" s="34">
        <v>460</v>
      </c>
      <c r="G9" s="34"/>
      <c r="J9" s="3">
        <f>IF(COUNT(Table136[[#This Row],[Class]:[Column4]])&gt;1,MIN(Table136[[#This Row],[Class]:[Column2]]),0)</f>
        <v>0</v>
      </c>
      <c r="K9" s="17">
        <f>IF(SUM(Table136[[#This Row],[Class]:[Column4]])-Table136[[#This Row],[Discard]]+Table136[[#This Row],[Discard]]/100000&gt;0,SUM(Table136[[#This Row],[Class]:[Column4]])-Table136[[#This Row],[Discard]]*0.9999,"")</f>
        <v>1295</v>
      </c>
      <c r="L9" s="2">
        <f>IF(Table136[[#This Row],[Total]]&lt;&gt;"",RANK(Table136[[#This Row],[Total]],Table136[Total]),"")</f>
        <v>6</v>
      </c>
      <c r="M9" s="5" t="str">
        <f>IF(Table136[[#This Row],[Name]]&lt;&gt;"",Table136[[#This Row],[Name]],"")</f>
        <v>Erik Ollson</v>
      </c>
    </row>
    <row r="10" spans="1:13">
      <c r="A10" s="33" t="s">
        <v>108</v>
      </c>
      <c r="B10" s="34" t="s">
        <v>91</v>
      </c>
      <c r="C10" s="34">
        <v>400</v>
      </c>
      <c r="D10" s="34">
        <v>460</v>
      </c>
      <c r="E10" s="34">
        <v>0</v>
      </c>
      <c r="F10" s="34">
        <v>420</v>
      </c>
      <c r="G10" s="34"/>
      <c r="J10" s="3">
        <f>IF(COUNT(Table136[[#This Row],[Class]:[Column4]])&gt;1,MIN(Table136[[#This Row],[Class]:[Column2]]),0)</f>
        <v>0</v>
      </c>
      <c r="K10" s="17">
        <f>IF(SUM(Table136[[#This Row],[Class]:[Column4]])-Table136[[#This Row],[Discard]]+Table136[[#This Row],[Discard]]/100000&gt;0,SUM(Table136[[#This Row],[Class]:[Column4]])-Table136[[#This Row],[Discard]]*0.9999,"")</f>
        <v>1280</v>
      </c>
      <c r="L10" s="2">
        <f>IF(Table136[[#This Row],[Total]]&lt;&gt;"",RANK(Table136[[#This Row],[Total]],Table136[Total]),"")</f>
        <v>7</v>
      </c>
      <c r="M10" s="5" t="str">
        <f>IF(Table136[[#This Row],[Name]]&lt;&gt;"",Table136[[#This Row],[Name]],"")</f>
        <v>Donnaghg Griffin</v>
      </c>
    </row>
    <row r="11" spans="1:13">
      <c r="A11" s="33" t="s">
        <v>94</v>
      </c>
      <c r="B11" s="34" t="s">
        <v>89</v>
      </c>
      <c r="C11" s="34">
        <v>383</v>
      </c>
      <c r="D11" s="34">
        <v>400</v>
      </c>
      <c r="E11" s="34">
        <v>415</v>
      </c>
      <c r="F11" s="34">
        <v>410</v>
      </c>
      <c r="G11" s="34"/>
      <c r="J11" s="3">
        <f>IF(COUNT(Table136[[#This Row],[Class]:[Column4]])&gt;1,MIN(Table136[[#This Row],[Class]:[Column2]]),0)</f>
        <v>383</v>
      </c>
      <c r="K11" s="17">
        <f>IF(SUM(Table136[[#This Row],[Class]:[Column4]])-Table136[[#This Row],[Discard]]+Table136[[#This Row],[Discard]]/100000&gt;0,SUM(Table136[[#This Row],[Class]:[Column4]])-Table136[[#This Row],[Discard]]*0.9999,"")</f>
        <v>1225.0383</v>
      </c>
      <c r="L11" s="2">
        <f>IF(Table136[[#This Row],[Total]]&lt;&gt;"",RANK(Table136[[#This Row],[Total]],Table136[Total]),"")</f>
        <v>8</v>
      </c>
      <c r="M11" s="5" t="str">
        <f>IF(Table136[[#This Row],[Name]]&lt;&gt;"",Table136[[#This Row],[Name]],"")</f>
        <v>Paul O'Brien</v>
      </c>
    </row>
    <row r="12" spans="1:13">
      <c r="A12" s="33" t="s">
        <v>109</v>
      </c>
      <c r="B12" s="34" t="s">
        <v>91</v>
      </c>
      <c r="C12" s="34">
        <v>383</v>
      </c>
      <c r="D12" s="34">
        <v>410</v>
      </c>
      <c r="E12" s="34">
        <v>415</v>
      </c>
      <c r="F12" s="34">
        <v>380</v>
      </c>
      <c r="G12" s="34"/>
      <c r="J12" s="3">
        <f>IF(COUNT(Table136[[#This Row],[Class]:[Column4]])&gt;1,MIN(Table136[[#This Row],[Class]:[Column2]]),0)</f>
        <v>380</v>
      </c>
      <c r="K12" s="17">
        <f>IF(SUM(Table136[[#This Row],[Class]:[Column4]])-Table136[[#This Row],[Discard]]+Table136[[#This Row],[Discard]]/100000&gt;0,SUM(Table136[[#This Row],[Class]:[Column4]])-Table136[[#This Row],[Discard]]*0.9999,"")</f>
        <v>1208.038</v>
      </c>
      <c r="L12" s="2">
        <f>IF(Table136[[#This Row],[Total]]&lt;&gt;"",RANK(Table136[[#This Row],[Total]],Table136[Total]),"")</f>
        <v>9</v>
      </c>
      <c r="M12" s="5" t="str">
        <f>IF(Table136[[#This Row],[Name]]&lt;&gt;"",Table136[[#This Row],[Name]],"")</f>
        <v>Conor O'Sullivan</v>
      </c>
    </row>
    <row r="13" spans="1:32">
      <c r="A13" s="33" t="s">
        <v>98</v>
      </c>
      <c r="B13" s="34" t="s">
        <v>91</v>
      </c>
      <c r="C13" s="34">
        <v>383</v>
      </c>
      <c r="D13" s="34">
        <v>385</v>
      </c>
      <c r="E13" s="34">
        <v>385</v>
      </c>
      <c r="F13" s="34">
        <v>393</v>
      </c>
      <c r="G13" s="34"/>
      <c r="J13" s="3">
        <f>IF(COUNT(Table136[[#This Row],[Class]:[Column4]])&gt;1,MIN(Table136[[#This Row],[Class]:[Column2]]),0)</f>
        <v>383</v>
      </c>
      <c r="K13" s="17">
        <f>IF(SUM(Table136[[#This Row],[Class]:[Column4]])-Table136[[#This Row],[Discard]]+Table136[[#This Row],[Discard]]/100000&gt;0,SUM(Table136[[#This Row],[Class]:[Column4]])-Table136[[#This Row],[Discard]]*0.9999,"")</f>
        <v>1163.0383</v>
      </c>
      <c r="L13" s="2">
        <f>IF(Table136[[#This Row],[Total]]&lt;&gt;"",RANK(Table136[[#This Row],[Total]],Table136[Total]),"")</f>
        <v>10</v>
      </c>
      <c r="M13" s="5" t="str">
        <f>IF(Table136[[#This Row],[Name]]&lt;&gt;"",Table136[[#This Row],[Name]],"")</f>
        <v>Ben Loughnane</v>
      </c>
      <c r="AF13">
        <v>400</v>
      </c>
    </row>
    <row r="14" spans="1:13">
      <c r="A14" s="33" t="s">
        <v>110</v>
      </c>
      <c r="B14" s="34" t="s">
        <v>91</v>
      </c>
      <c r="C14" s="34">
        <v>360</v>
      </c>
      <c r="D14" s="34">
        <v>390</v>
      </c>
      <c r="E14" s="34">
        <v>0</v>
      </c>
      <c r="F14" s="34">
        <v>393</v>
      </c>
      <c r="G14" s="34"/>
      <c r="J14" s="3">
        <f>IF(COUNT(Table136[[#This Row],[Class]:[Column4]])&gt;1,MIN(Table136[[#This Row],[Class]:[Column2]]),0)</f>
        <v>0</v>
      </c>
      <c r="K14" s="17">
        <f>IF(SUM(Table136[[#This Row],[Class]:[Column4]])-Table136[[#This Row],[Discard]]+Table136[[#This Row],[Discard]]/100000&gt;0,SUM(Table136[[#This Row],[Class]:[Column4]])-Table136[[#This Row],[Discard]]*0.9999,"")</f>
        <v>1143</v>
      </c>
      <c r="L14" s="2">
        <f>IF(Table136[[#This Row],[Total]]&lt;&gt;"",RANK(Table136[[#This Row],[Total]],Table136[Total]),"")</f>
        <v>11</v>
      </c>
      <c r="M14" s="5" t="str">
        <f>IF(Table136[[#This Row],[Name]]&lt;&gt;"",Table136[[#This Row],[Name]],"")</f>
        <v>Rory Griffin</v>
      </c>
    </row>
    <row r="15" spans="1:13">
      <c r="A15" s="70" t="s">
        <v>111</v>
      </c>
      <c r="B15" s="34" t="s">
        <v>91</v>
      </c>
      <c r="C15" s="34">
        <v>383</v>
      </c>
      <c r="D15" s="34">
        <v>385</v>
      </c>
      <c r="E15" s="34">
        <v>0</v>
      </c>
      <c r="F15" s="34">
        <v>373</v>
      </c>
      <c r="G15" s="34"/>
      <c r="J15" s="3">
        <f>IF(COUNT(Table136[[#This Row],[Class]:[Column4]])&gt;1,MIN(Table136[[#This Row],[Class]:[Column2]]),0)</f>
        <v>0</v>
      </c>
      <c r="K15" s="17">
        <f>IF(SUM(Table136[[#This Row],[Class]:[Column4]])-Table136[[#This Row],[Discard]]+Table136[[#This Row],[Discard]]/100000&gt;0,SUM(Table136[[#This Row],[Class]:[Column4]])-Table136[[#This Row],[Discard]]*0.9999,"")</f>
        <v>1141</v>
      </c>
      <c r="L15" s="2">
        <f>IF(Table136[[#This Row],[Total]]&lt;&gt;"",RANK(Table136[[#This Row],[Total]],Table136[Total]),"")</f>
        <v>12</v>
      </c>
      <c r="M15" s="5" t="str">
        <f>IF(Table136[[#This Row],[Name]]&lt;&gt;"",Table136[[#This Row],[Name]],"")</f>
        <v>Eoin McCarthy</v>
      </c>
    </row>
    <row r="16" spans="1:13">
      <c r="A16" s="33" t="s">
        <v>103</v>
      </c>
      <c r="B16" s="34" t="s">
        <v>84</v>
      </c>
      <c r="C16" s="34">
        <v>365</v>
      </c>
      <c r="D16" s="34">
        <v>0</v>
      </c>
      <c r="E16" s="34">
        <v>393</v>
      </c>
      <c r="F16" s="34">
        <v>373</v>
      </c>
      <c r="G16" s="34"/>
      <c r="J16" s="3">
        <f>IF(COUNT(Table136[[#This Row],[Class]:[Column4]])&gt;1,MIN(Table136[[#This Row],[Class]:[Column2]]),0)</f>
        <v>0</v>
      </c>
      <c r="K16" s="17">
        <f>IF(SUM(Table136[[#This Row],[Class]:[Column4]])-Table136[[#This Row],[Discard]]+Table136[[#This Row],[Discard]]/100000&gt;0,SUM(Table136[[#This Row],[Class]:[Column4]])-Table136[[#This Row],[Discard]]*0.9999,"")</f>
        <v>1131</v>
      </c>
      <c r="L16" s="2">
        <f>IF(Table136[[#This Row],[Total]]&lt;&gt;"",RANK(Table136[[#This Row],[Total]],Table136[Total]),"")</f>
        <v>13</v>
      </c>
      <c r="M16" s="5" t="str">
        <f>IF(Table136[[#This Row],[Name]]&lt;&gt;"",Table136[[#This Row],[Name]],"")</f>
        <v>David Manning</v>
      </c>
    </row>
    <row r="17" spans="1:13">
      <c r="A17" s="33" t="s">
        <v>112</v>
      </c>
      <c r="B17" s="34" t="s">
        <v>84</v>
      </c>
      <c r="C17" s="34">
        <v>340</v>
      </c>
      <c r="D17" s="34">
        <v>375</v>
      </c>
      <c r="E17" s="34">
        <v>373</v>
      </c>
      <c r="F17" s="34">
        <v>360</v>
      </c>
      <c r="G17" s="34"/>
      <c r="J17" s="3">
        <f>IF(COUNT(Table136[[#This Row],[Class]:[Column4]])&gt;1,MIN(Table136[[#This Row],[Class]:[Column2]]),0)</f>
        <v>340</v>
      </c>
      <c r="K17" s="17">
        <f>IF(SUM(Table136[[#This Row],[Class]:[Column4]])-Table136[[#This Row],[Discard]]+Table136[[#This Row],[Discard]]/100000&gt;0,SUM(Table136[[#This Row],[Class]:[Column4]])-Table136[[#This Row],[Discard]]*0.9999,"")</f>
        <v>1108.034</v>
      </c>
      <c r="L17" s="2">
        <f>IF(Table136[[#This Row],[Total]]&lt;&gt;"",RANK(Table136[[#This Row],[Total]],Table136[Total]),"")</f>
        <v>14</v>
      </c>
      <c r="M17" s="5" t="str">
        <f>IF(Table136[[#This Row],[Name]]&lt;&gt;"",Table136[[#This Row],[Name]],"")</f>
        <v>Robert Danilovskiy</v>
      </c>
    </row>
    <row r="18" spans="1:13">
      <c r="A18" s="33" t="s">
        <v>113</v>
      </c>
      <c r="B18" s="34" t="s">
        <v>114</v>
      </c>
      <c r="C18" s="34">
        <v>353</v>
      </c>
      <c r="D18" s="34">
        <v>0</v>
      </c>
      <c r="E18" s="34">
        <v>373</v>
      </c>
      <c r="F18" s="34">
        <v>360</v>
      </c>
      <c r="G18" s="34"/>
      <c r="J18" s="3">
        <f>IF(COUNT(Table136[[#This Row],[Class]:[Column4]])&gt;1,MIN(Table136[[#This Row],[Class]:[Column2]]),0)</f>
        <v>0</v>
      </c>
      <c r="K18" s="17">
        <f>IF(SUM(Table136[[#This Row],[Class]:[Column4]])-Table136[[#This Row],[Discard]]+Table136[[#This Row],[Discard]]/100000&gt;0,SUM(Table136[[#This Row],[Class]:[Column4]])-Table136[[#This Row],[Discard]]*0.9999,"")</f>
        <v>1086</v>
      </c>
      <c r="L18" s="2">
        <f>IF(Table136[[#This Row],[Total]]&lt;&gt;"",RANK(Table136[[#This Row],[Total]],Table136[Total]),"")</f>
        <v>15</v>
      </c>
      <c r="M18" s="5" t="str">
        <f>IF(Table136[[#This Row],[Name]]&lt;&gt;"",Table136[[#This Row],[Name]],"")</f>
        <v>Rory McDonnell</v>
      </c>
    </row>
    <row r="19" spans="1:13">
      <c r="A19" s="33" t="s">
        <v>115</v>
      </c>
      <c r="B19" s="34" t="s">
        <v>91</v>
      </c>
      <c r="C19" s="34">
        <v>383</v>
      </c>
      <c r="D19" s="34">
        <v>395</v>
      </c>
      <c r="E19" s="34">
        <v>0</v>
      </c>
      <c r="F19" s="34">
        <v>0</v>
      </c>
      <c r="G19" s="34"/>
      <c r="J19" s="3">
        <f>IF(COUNT(Table136[[#This Row],[Class]:[Column4]])&gt;1,MIN(Table136[[#This Row],[Class]:[Column2]]),0)</f>
        <v>0</v>
      </c>
      <c r="K19" s="17">
        <f>IF(SUM(Table136[[#This Row],[Class]:[Column4]])-Table136[[#This Row],[Discard]]+Table136[[#This Row],[Discard]]/100000&gt;0,SUM(Table136[[#This Row],[Class]:[Column4]])-Table136[[#This Row],[Discard]]*0.9999,"")</f>
        <v>778</v>
      </c>
      <c r="L19" s="2">
        <f>IF(Table136[[#This Row],[Total]]&lt;&gt;"",RANK(Table136[[#This Row],[Total]],Table136[Total]),"")</f>
        <v>16</v>
      </c>
      <c r="M19" s="5" t="str">
        <f>IF(Table136[[#This Row],[Name]]&lt;&gt;"",Table136[[#This Row],[Name]],"")</f>
        <v>Oisinn O'Sullivan</v>
      </c>
    </row>
    <row r="20" spans="1:13">
      <c r="A20" s="33" t="s">
        <v>116</v>
      </c>
      <c r="B20" s="34" t="s">
        <v>84</v>
      </c>
      <c r="C20" s="34">
        <v>0</v>
      </c>
      <c r="D20" s="34">
        <v>0</v>
      </c>
      <c r="E20" s="34">
        <v>380</v>
      </c>
      <c r="F20" s="34">
        <v>385</v>
      </c>
      <c r="G20" s="34"/>
      <c r="J20" s="3">
        <f>IF(COUNT(Table136[[#This Row],[Class]:[Column4]])&gt;1,MIN(Table136[[#This Row],[Class]:[Column2]]),0)</f>
        <v>0</v>
      </c>
      <c r="K20" s="17">
        <f>IF(SUM(Table136[[#This Row],[Class]:[Column4]])-Table136[[#This Row],[Discard]]+Table136[[#This Row],[Discard]]/100000&gt;0,SUM(Table136[[#This Row],[Class]:[Column4]])-Table136[[#This Row],[Discard]]*0.9999,"")</f>
        <v>765</v>
      </c>
      <c r="L20" s="2">
        <f>IF(Table136[[#This Row],[Total]]&lt;&gt;"",RANK(Table136[[#This Row],[Total]],Table136[Total]),"")</f>
        <v>17</v>
      </c>
      <c r="M20" s="5" t="str">
        <f>IF(Table136[[#This Row],[Name]]&lt;&gt;"",Table136[[#This Row],[Name]],"")</f>
        <v>Jack O'Keeffe</v>
      </c>
    </row>
    <row r="21" spans="1:13">
      <c r="A21" s="33" t="s">
        <v>117</v>
      </c>
      <c r="B21" s="34" t="s">
        <v>114</v>
      </c>
      <c r="C21" s="34">
        <v>340</v>
      </c>
      <c r="D21" s="34">
        <v>0</v>
      </c>
      <c r="E21" s="34">
        <v>393</v>
      </c>
      <c r="F21" s="34">
        <v>0</v>
      </c>
      <c r="G21" s="34"/>
      <c r="J21" s="3">
        <f>IF(COUNT(Table136[[#This Row],[Class]:[Column4]])&gt;1,MIN(Table136[[#This Row],[Class]:[Column2]]),0)</f>
        <v>0</v>
      </c>
      <c r="K21" s="17">
        <f>IF(SUM(Table136[[#This Row],[Class]:[Column4]])-Table136[[#This Row],[Discard]]+Table136[[#This Row],[Discard]]/100000&gt;0,SUM(Table136[[#This Row],[Class]:[Column4]])-Table136[[#This Row],[Discard]]*0.9999,"")</f>
        <v>733</v>
      </c>
      <c r="L21" s="2">
        <f>IF(Table136[[#This Row],[Total]]&lt;&gt;"",RANK(Table136[[#This Row],[Total]],Table136[Total]),"")</f>
        <v>18</v>
      </c>
      <c r="M21" s="5" t="str">
        <f>IF(Table136[[#This Row],[Name]]&lt;&gt;"",Table136[[#This Row],[Name]],"")</f>
        <v>Sam Bolger</v>
      </c>
    </row>
    <row r="22" spans="1:13">
      <c r="A22" s="33" t="s">
        <v>118</v>
      </c>
      <c r="B22" s="34" t="s">
        <v>89</v>
      </c>
      <c r="C22" s="34">
        <v>353</v>
      </c>
      <c r="D22" s="34">
        <v>375</v>
      </c>
      <c r="E22" s="34">
        <v>0</v>
      </c>
      <c r="F22" s="34">
        <v>0</v>
      </c>
      <c r="G22" s="34"/>
      <c r="J22" s="3">
        <f>IF(COUNT(Table136[[#This Row],[Class]:[Column4]])&gt;1,MIN(Table136[[#This Row],[Class]:[Column2]]),0)</f>
        <v>0</v>
      </c>
      <c r="K22" s="17">
        <f>IF(SUM(Table136[[#This Row],[Class]:[Column4]])-Table136[[#This Row],[Discard]]+Table136[[#This Row],[Discard]]/100000&gt;0,SUM(Table136[[#This Row],[Class]:[Column4]])-Table136[[#This Row],[Discard]]*0.9999,"")</f>
        <v>728</v>
      </c>
      <c r="L22" s="2">
        <f>IF(Table136[[#This Row],[Total]]&lt;&gt;"",RANK(Table136[[#This Row],[Total]],Table136[Total]),"")</f>
        <v>19</v>
      </c>
      <c r="M22" s="5" t="str">
        <f>IF(Table136[[#This Row],[Name]]&lt;&gt;"",Table136[[#This Row],[Name]],"")</f>
        <v>Darragh Ruddy</v>
      </c>
    </row>
    <row r="23" spans="1:13">
      <c r="A23" s="33" t="s">
        <v>119</v>
      </c>
      <c r="B23" s="34" t="s">
        <v>84</v>
      </c>
      <c r="C23" s="34">
        <v>460</v>
      </c>
      <c r="D23" s="34">
        <v>0</v>
      </c>
      <c r="E23" s="34">
        <v>0</v>
      </c>
      <c r="F23" s="34">
        <v>0</v>
      </c>
      <c r="G23" s="34"/>
      <c r="J23" s="3">
        <f>IF(COUNT(Table136[[#This Row],[Class]:[Column4]])&gt;1,MIN(Table136[[#This Row],[Class]:[Column2]]),0)</f>
        <v>0</v>
      </c>
      <c r="K23" s="17">
        <f>IF(SUM(Table136[[#This Row],[Class]:[Column4]])-Table136[[#This Row],[Discard]]+Table136[[#This Row],[Discard]]/100000&gt;0,SUM(Table136[[#This Row],[Class]:[Column4]])-Table136[[#This Row],[Discard]]*0.9999,"")</f>
        <v>460</v>
      </c>
      <c r="L23" s="2">
        <f>IF(Table136[[#This Row],[Total]]&lt;&gt;"",RANK(Table136[[#This Row],[Total]],Table136[Total]),"")</f>
        <v>20</v>
      </c>
      <c r="M23" s="5" t="str">
        <f>IF(Table136[[#This Row],[Name]]&lt;&gt;"",Table136[[#This Row],[Name]],"")</f>
        <v>Jake Adler</v>
      </c>
    </row>
    <row r="24" spans="1:14">
      <c r="A24" s="33" t="s">
        <v>120</v>
      </c>
      <c r="B24" s="34" t="s">
        <v>89</v>
      </c>
      <c r="C24" s="34">
        <v>0</v>
      </c>
      <c r="D24" s="34">
        <v>0</v>
      </c>
      <c r="E24" s="34">
        <v>415</v>
      </c>
      <c r="F24" s="34">
        <v>0</v>
      </c>
      <c r="G24" s="34"/>
      <c r="J24" s="3">
        <f>IF(COUNT(Table136[[#This Row],[Class]:[Column4]])&gt;1,MIN(Table136[[#This Row],[Class]:[Column2]]),0)</f>
        <v>0</v>
      </c>
      <c r="K24" s="17">
        <f>IF(SUM(Table136[[#This Row],[Class]:[Column4]])-Table136[[#This Row],[Discard]]+Table136[[#This Row],[Discard]]/100000&gt;0,SUM(Table136[[#This Row],[Class]:[Column4]])-Table136[[#This Row],[Discard]]*0.9999,"")</f>
        <v>415</v>
      </c>
      <c r="L24" s="2">
        <f>IF(Table136[[#This Row],[Total]]&lt;&gt;"",RANK(Table136[[#This Row],[Total]],Table136[Total]),"")</f>
        <v>21</v>
      </c>
      <c r="M24" s="5" t="str">
        <f>IF(Table136[[#This Row],[Name]]&lt;&gt;"",Table136[[#This Row],[Name]],"")</f>
        <v>Darragh O'Brien</v>
      </c>
      <c r="N24" s="76"/>
    </row>
    <row r="25" spans="1:14">
      <c r="A25" s="33" t="s">
        <v>121</v>
      </c>
      <c r="B25" s="34" t="s">
        <v>96</v>
      </c>
      <c r="C25" s="34">
        <v>383</v>
      </c>
      <c r="D25" s="34">
        <v>0</v>
      </c>
      <c r="E25" s="34">
        <v>0</v>
      </c>
      <c r="F25" s="34">
        <v>0</v>
      </c>
      <c r="G25" s="34"/>
      <c r="J25" s="3">
        <f>IF(COUNT(Table136[[#This Row],[Class]:[Column4]])&gt;1,MIN(Table136[[#This Row],[Class]:[Column2]]),0)</f>
        <v>0</v>
      </c>
      <c r="K25" s="17">
        <f>IF(SUM(Table136[[#This Row],[Class]:[Column4]])-Table136[[#This Row],[Discard]]+Table136[[#This Row],[Discard]]/100000&gt;0,SUM(Table136[[#This Row],[Class]:[Column4]])-Table136[[#This Row],[Discard]]*0.9999,"")</f>
        <v>383</v>
      </c>
      <c r="L25" s="2">
        <f>IF(Table136[[#This Row],[Total]]&lt;&gt;"",RANK(Table136[[#This Row],[Total]],Table136[Total]),"")</f>
        <v>22</v>
      </c>
      <c r="M25" s="5" t="str">
        <f>IF(Table136[[#This Row],[Name]]&lt;&gt;"",Table136[[#This Row],[Name]],"")</f>
        <v>Michael Guerin</v>
      </c>
      <c r="N25" s="76"/>
    </row>
    <row r="26" spans="1:13">
      <c r="A26" s="33" t="s">
        <v>122</v>
      </c>
      <c r="B26" s="34" t="s">
        <v>96</v>
      </c>
      <c r="C26" s="34">
        <v>0</v>
      </c>
      <c r="D26" s="34">
        <v>0</v>
      </c>
      <c r="E26" s="34">
        <v>363</v>
      </c>
      <c r="F26" s="34">
        <v>0</v>
      </c>
      <c r="G26" s="34"/>
      <c r="J26" s="3">
        <f>IF(COUNT(Table136[[#This Row],[Class]:[Column4]])&gt;1,MIN(Table136[[#This Row],[Class]:[Column2]]),0)</f>
        <v>0</v>
      </c>
      <c r="K26" s="17">
        <f>IF(SUM(Table136[[#This Row],[Class]:[Column4]])-Table136[[#This Row],[Discard]]+Table136[[#This Row],[Discard]]/100000&gt;0,SUM(Table136[[#This Row],[Class]:[Column4]])-Table136[[#This Row],[Discard]]*0.9999,"")</f>
        <v>363</v>
      </c>
      <c r="L26" s="2">
        <f>IF(Table136[[#This Row],[Total]]&lt;&gt;"",RANK(Table136[[#This Row],[Total]],Table136[Total]),"")</f>
        <v>23</v>
      </c>
      <c r="M26" s="5" t="str">
        <f>IF(Table136[[#This Row],[Name]]&lt;&gt;"",Table136[[#This Row],[Name]],"")</f>
        <v>Matthew Brown</v>
      </c>
    </row>
    <row r="27" spans="1:13">
      <c r="A27" s="33" t="s">
        <v>123</v>
      </c>
      <c r="B27" s="34" t="s">
        <v>114</v>
      </c>
      <c r="C27" s="34">
        <v>0</v>
      </c>
      <c r="D27" s="34">
        <v>0</v>
      </c>
      <c r="E27" s="34">
        <v>363</v>
      </c>
      <c r="F27" s="34">
        <v>0</v>
      </c>
      <c r="G27" s="34"/>
      <c r="J27" s="3">
        <f>IF(COUNT(Table136[[#This Row],[Class]:[Column4]])&gt;1,MIN(Table136[[#This Row],[Class]:[Column2]]),0)</f>
        <v>0</v>
      </c>
      <c r="K27" s="17">
        <f>IF(SUM(Table136[[#This Row],[Class]:[Column4]])-Table136[[#This Row],[Discard]]+Table136[[#This Row],[Discard]]/100000&gt;0,SUM(Table136[[#This Row],[Class]:[Column4]])-Table136[[#This Row],[Discard]]*0.9999,"")</f>
        <v>363</v>
      </c>
      <c r="L27" s="2">
        <f>IF(Table136[[#This Row],[Total]]&lt;&gt;"",RANK(Table136[[#This Row],[Total]],Table136[Total]),"")</f>
        <v>23</v>
      </c>
      <c r="M27" s="5" t="str">
        <f>IF(Table136[[#This Row],[Name]]&lt;&gt;"",Table136[[#This Row],[Name]],"")</f>
        <v>Harry Bolger</v>
      </c>
    </row>
    <row r="28" spans="1:13">
      <c r="A28" s="33" t="s">
        <v>124</v>
      </c>
      <c r="B28" s="34" t="s">
        <v>84</v>
      </c>
      <c r="C28" s="34">
        <v>0</v>
      </c>
      <c r="D28" s="34">
        <v>0</v>
      </c>
      <c r="E28" s="34">
        <v>0</v>
      </c>
      <c r="F28" s="34">
        <v>360</v>
      </c>
      <c r="G28" s="34"/>
      <c r="J28" s="3">
        <f>IF(COUNT(Table136[[#This Row],[Class]:[Column4]])&gt;1,MIN(Table136[[#This Row],[Class]:[Column2]]),0)</f>
        <v>0</v>
      </c>
      <c r="K28" s="17">
        <f>IF(SUM(Table136[[#This Row],[Class]:[Column4]])-Table136[[#This Row],[Discard]]+Table136[[#This Row],[Discard]]/100000&gt;0,SUM(Table136[[#This Row],[Class]:[Column4]])-Table136[[#This Row],[Discard]]*0.9999,"")</f>
        <v>360</v>
      </c>
      <c r="L28" s="2">
        <f>IF(Table136[[#This Row],[Total]]&lt;&gt;"",RANK(Table136[[#This Row],[Total]],Table136[Total]),"")</f>
        <v>25</v>
      </c>
      <c r="M28" s="5" t="str">
        <f>IF(Table136[[#This Row],[Name]]&lt;&gt;"",Table136[[#This Row],[Name]],"")</f>
        <v>Ryan Power</v>
      </c>
    </row>
    <row r="29" spans="1:13">
      <c r="A29" s="33" t="s">
        <v>125</v>
      </c>
      <c r="B29" s="34" t="s">
        <v>89</v>
      </c>
      <c r="C29" s="34">
        <v>340</v>
      </c>
      <c r="D29" s="34">
        <v>0</v>
      </c>
      <c r="E29" s="34">
        <v>0</v>
      </c>
      <c r="F29" s="34">
        <v>0</v>
      </c>
      <c r="G29" s="34"/>
      <c r="J29" s="3">
        <f>IF(COUNT(Table136[[#This Row],[Class]:[Column4]])&gt;1,MIN(Table136[[#This Row],[Class]:[Column2]]),0)</f>
        <v>0</v>
      </c>
      <c r="K29" s="17">
        <f>IF(SUM(Table136[[#This Row],[Class]:[Column4]])-Table136[[#This Row],[Discard]]+Table136[[#This Row],[Discard]]/100000&gt;0,SUM(Table136[[#This Row],[Class]:[Column4]])-Table136[[#This Row],[Discard]]*0.9999,"")</f>
        <v>340</v>
      </c>
      <c r="L29" s="2">
        <f>IF(Table136[[#This Row],[Total]]&lt;&gt;"",RANK(Table136[[#This Row],[Total]],Table136[Total]),"")</f>
        <v>26</v>
      </c>
      <c r="M29" s="5" t="str">
        <f>IF(Table136[[#This Row],[Name]]&lt;&gt;"",Table136[[#This Row],[Name]],"")</f>
        <v>Derek Foley</v>
      </c>
    </row>
    <row r="30" spans="1:13">
      <c r="A30" s="33"/>
      <c r="B30" s="34"/>
      <c r="C30" s="34"/>
      <c r="D30" s="34"/>
      <c r="E30" s="34"/>
      <c r="F30" s="34"/>
      <c r="G30" s="34"/>
      <c r="J30" s="3">
        <f>IF(COUNT(Table136[[#This Row],[Class]:[Column4]])&gt;1,MIN(Table136[[#This Row],[Class]:[Column2]]),0)</f>
        <v>0</v>
      </c>
      <c r="K30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30" s="2" t="str">
        <f>IF(Table136[[#This Row],[Total]]&lt;&gt;"",RANK(Table136[[#This Row],[Total]],Table136[Total]),"")</f>
        <v/>
      </c>
      <c r="M30" s="5" t="str">
        <f>IF(Table136[[#This Row],[Name]]&lt;&gt;"",Table136[[#This Row],[Name]],"")</f>
        <v/>
      </c>
    </row>
    <row r="31" spans="1:13">
      <c r="A31" s="33"/>
      <c r="B31" s="34"/>
      <c r="C31" s="34"/>
      <c r="D31" s="34"/>
      <c r="E31" s="34"/>
      <c r="F31" s="34"/>
      <c r="G31" s="34"/>
      <c r="J31" s="3">
        <f>IF(COUNT(Table136[[#This Row],[Class]:[Column4]])&gt;1,MIN(Table136[[#This Row],[Class]:[Column2]]),0)</f>
        <v>0</v>
      </c>
      <c r="K31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31" s="2" t="str">
        <f>IF(Table136[[#This Row],[Total]]&lt;&gt;"",RANK(Table136[[#This Row],[Total]],Table136[Total]),"")</f>
        <v/>
      </c>
      <c r="M31" s="5" t="str">
        <f>IF(Table136[[#This Row],[Name]]&lt;&gt;"",Table136[[#This Row],[Name]],"")</f>
        <v/>
      </c>
    </row>
    <row r="32" spans="1:13">
      <c r="A32" s="33"/>
      <c r="B32" s="34"/>
      <c r="C32" s="34"/>
      <c r="D32" s="34"/>
      <c r="E32" s="34"/>
      <c r="F32" s="34"/>
      <c r="G32" s="34"/>
      <c r="J32" s="3">
        <f>IF(COUNT(Table136[[#This Row],[Class]:[Column4]])&gt;1,MIN(Table136[[#This Row],[Class]:[Column2]]),0)</f>
        <v>0</v>
      </c>
      <c r="K32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32" s="2" t="str">
        <f>IF(Table136[[#This Row],[Total]]&lt;&gt;"",RANK(Table136[[#This Row],[Total]],Table136[Total]),"")</f>
        <v/>
      </c>
      <c r="M32" s="5" t="str">
        <f>IF(Table136[[#This Row],[Name]]&lt;&gt;"",Table136[[#This Row],[Name]],"")</f>
        <v/>
      </c>
    </row>
    <row r="33" spans="1:13">
      <c r="A33" s="33"/>
      <c r="B33" s="34"/>
      <c r="C33" s="34"/>
      <c r="D33" s="34"/>
      <c r="E33" s="34"/>
      <c r="F33" s="34"/>
      <c r="G33" s="34"/>
      <c r="J33" s="3">
        <f>IF(COUNT(Table136[[#This Row],[Class]:[Column4]])&gt;1,MIN(Table136[[#This Row],[Class]:[Column2]]),0)</f>
        <v>0</v>
      </c>
      <c r="K33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33" s="2" t="str">
        <f>IF(Table136[[#This Row],[Total]]&lt;&gt;"",RANK(Table136[[#This Row],[Total]],Table136[Total]),"")</f>
        <v/>
      </c>
      <c r="M33" s="5" t="str">
        <f>IF(Table136[[#This Row],[Name]]&lt;&gt;"",Table136[[#This Row],[Name]],"")</f>
        <v/>
      </c>
    </row>
    <row r="34" spans="1:13">
      <c r="A34" s="33"/>
      <c r="B34" s="34"/>
      <c r="C34" s="34"/>
      <c r="D34" s="34"/>
      <c r="E34" s="34"/>
      <c r="F34" s="34"/>
      <c r="G34" s="34"/>
      <c r="J34" s="3">
        <f>IF(COUNT(Table136[[#This Row],[Class]:[Column4]])&gt;1,MIN(Table136[[#This Row],[Class]:[Column2]]),0)</f>
        <v>0</v>
      </c>
      <c r="K34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34" s="2" t="str">
        <f>IF(Table136[[#This Row],[Total]]&lt;&gt;"",RANK(Table136[[#This Row],[Total]],Table136[Total]),"")</f>
        <v/>
      </c>
      <c r="M34" s="5" t="str">
        <f>IF(Table136[[#This Row],[Name]]&lt;&gt;"",Table136[[#This Row],[Name]],"")</f>
        <v/>
      </c>
    </row>
    <row r="35" spans="1:13">
      <c r="A35" s="33"/>
      <c r="B35" s="34"/>
      <c r="C35" s="34"/>
      <c r="D35" s="34"/>
      <c r="E35" s="34"/>
      <c r="F35" s="34"/>
      <c r="G35" s="34"/>
      <c r="J35" s="3">
        <f>IF(COUNT(Table136[[#This Row],[Class]:[Column4]])&gt;1,MIN(Table136[[#This Row],[Class]:[Column2]]),0)</f>
        <v>0</v>
      </c>
      <c r="K35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35" s="2" t="str">
        <f>IF(Table136[[#This Row],[Total]]&lt;&gt;"",RANK(Table136[[#This Row],[Total]],Table136[Total]),"")</f>
        <v/>
      </c>
      <c r="M35" s="5" t="str">
        <f>IF(Table136[[#This Row],[Name]]&lt;&gt;"",Table136[[#This Row],[Name]],"")</f>
        <v/>
      </c>
    </row>
    <row r="36" spans="1:13">
      <c r="A36" s="33"/>
      <c r="B36" s="34"/>
      <c r="C36" s="34"/>
      <c r="D36" s="34"/>
      <c r="E36" s="34"/>
      <c r="F36" s="34"/>
      <c r="G36" s="34"/>
      <c r="J36" s="3">
        <f>IF(COUNT(Table136[[#This Row],[Class]:[Column4]])&gt;1,MIN(Table136[[#This Row],[Class]:[Column2]]),0)</f>
        <v>0</v>
      </c>
      <c r="K36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36" s="2" t="str">
        <f>IF(Table136[[#This Row],[Total]]&lt;&gt;"",RANK(Table136[[#This Row],[Total]],Table136[Total]),"")</f>
        <v/>
      </c>
      <c r="M36" s="5" t="str">
        <f>IF(Table136[[#This Row],[Name]]&lt;&gt;"",Table136[[#This Row],[Name]],"")</f>
        <v/>
      </c>
    </row>
    <row r="37" spans="1:13">
      <c r="A37" s="33"/>
      <c r="B37" s="34"/>
      <c r="C37" s="34"/>
      <c r="D37" s="34"/>
      <c r="E37" s="34"/>
      <c r="F37" s="34"/>
      <c r="G37" s="34"/>
      <c r="J37" s="3">
        <f>IF(COUNT(Table136[[#This Row],[Class]:[Column4]])&gt;1,MIN(Table136[[#This Row],[Class]:[Column2]]),0)</f>
        <v>0</v>
      </c>
      <c r="K37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37" s="2" t="str">
        <f>IF(Table136[[#This Row],[Total]]&lt;&gt;"",RANK(Table136[[#This Row],[Total]],Table136[Total]),"")</f>
        <v/>
      </c>
      <c r="M37" s="5" t="str">
        <f>IF(Table136[[#This Row],[Name]]&lt;&gt;"",Table136[[#This Row],[Name]],"")</f>
        <v/>
      </c>
    </row>
    <row r="38" spans="1:13">
      <c r="A38" s="33"/>
      <c r="B38" s="34"/>
      <c r="C38" s="34"/>
      <c r="D38" s="34"/>
      <c r="E38" s="34"/>
      <c r="F38" s="34"/>
      <c r="G38" s="34"/>
      <c r="J38" s="3">
        <f>IF(COUNT(Table136[[#This Row],[Class]:[Column4]])&gt;1,MIN(Table136[[#This Row],[Class]:[Column2]]),0)</f>
        <v>0</v>
      </c>
      <c r="K38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38" s="2" t="str">
        <f>IF(Table136[[#This Row],[Total]]&lt;&gt;"",RANK(Table136[[#This Row],[Total]],Table136[Total]),"")</f>
        <v/>
      </c>
      <c r="M38" s="5" t="str">
        <f>IF(Table136[[#This Row],[Name]]&lt;&gt;"",Table136[[#This Row],[Name]],"")</f>
        <v/>
      </c>
    </row>
    <row r="39" spans="1:13">
      <c r="A39" s="33"/>
      <c r="B39" s="34"/>
      <c r="C39" s="34"/>
      <c r="D39" s="34"/>
      <c r="E39" s="34"/>
      <c r="F39" s="34"/>
      <c r="G39" s="117"/>
      <c r="J39" s="3">
        <f>IF(COUNT(Table136[[#This Row],[Class]:[Column4]])&gt;1,MIN(Table136[[#This Row],[Class]:[Column2]]),0)</f>
        <v>0</v>
      </c>
      <c r="K39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39" s="2" t="str">
        <f>IF(Table136[[#This Row],[Total]]&lt;&gt;"",RANK(Table136[[#This Row],[Total]],Table136[Total]),"")</f>
        <v/>
      </c>
      <c r="M39" s="5" t="str">
        <f>IF(Table136[[#This Row],[Name]]&lt;&gt;"",Table136[[#This Row],[Name]],"")</f>
        <v/>
      </c>
    </row>
    <row r="40" spans="1:13">
      <c r="A40" s="33"/>
      <c r="B40" s="34"/>
      <c r="C40" s="34"/>
      <c r="D40" s="34"/>
      <c r="E40" s="34"/>
      <c r="F40" s="34"/>
      <c r="G40" s="34"/>
      <c r="J40" s="3">
        <f>IF(COUNT(Table136[[#This Row],[Class]:[Column4]])&gt;1,MIN(Table136[[#This Row],[Class]:[Column2]]),0)</f>
        <v>0</v>
      </c>
      <c r="K40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40" s="2" t="str">
        <f>IF(Table136[[#This Row],[Total]]&lt;&gt;"",RANK(Table136[[#This Row],[Total]],Table136[Total]),"")</f>
        <v/>
      </c>
      <c r="M40" s="5" t="str">
        <f>IF(Table136[[#This Row],[Name]]&lt;&gt;"",Table136[[#This Row],[Name]],"")</f>
        <v/>
      </c>
    </row>
    <row r="41" spans="1:13">
      <c r="A41" s="33"/>
      <c r="B41" s="34"/>
      <c r="C41" s="34"/>
      <c r="D41" s="34"/>
      <c r="E41" s="34"/>
      <c r="F41" s="34"/>
      <c r="G41" s="34"/>
      <c r="J41" s="3">
        <f>IF(COUNT(Table136[[#This Row],[Class]:[Column4]])&gt;1,MIN(Table136[[#This Row],[Class]:[Column2]]),0)</f>
        <v>0</v>
      </c>
      <c r="K41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41" s="2" t="str">
        <f>IF(Table136[[#This Row],[Total]]&lt;&gt;"",RANK(Table136[[#This Row],[Total]],Table136[Total]),"")</f>
        <v/>
      </c>
      <c r="M41" s="5" t="str">
        <f>IF(Table136[[#This Row],[Name]]&lt;&gt;"",Table136[[#This Row],[Name]],"")</f>
        <v/>
      </c>
    </row>
    <row r="42" spans="1:13">
      <c r="A42" s="33"/>
      <c r="B42" s="34"/>
      <c r="C42" s="34"/>
      <c r="D42" s="34"/>
      <c r="E42" s="34"/>
      <c r="F42" s="34"/>
      <c r="G42" s="34"/>
      <c r="J42" s="3">
        <f>IF(COUNT(Table136[[#This Row],[Class]:[Column4]])&gt;1,MIN(Table136[[#This Row],[Class]:[Column2]]),0)</f>
        <v>0</v>
      </c>
      <c r="K42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42" s="2" t="str">
        <f>IF(Table136[[#This Row],[Total]]&lt;&gt;"",RANK(Table136[[#This Row],[Total]],Table136[Total]),"")</f>
        <v/>
      </c>
      <c r="M42" s="5" t="str">
        <f>IF(Table136[[#This Row],[Name]]&lt;&gt;"",Table136[[#This Row],[Name]],"")</f>
        <v/>
      </c>
    </row>
    <row r="43" spans="1:13">
      <c r="A43" s="33"/>
      <c r="B43" s="34"/>
      <c r="C43" s="34"/>
      <c r="D43" s="34"/>
      <c r="E43" s="34"/>
      <c r="F43" s="34"/>
      <c r="G43" s="34"/>
      <c r="J43" s="3">
        <f>IF(COUNT(Table136[[#This Row],[Class]:[Column4]])&gt;1,MIN(Table136[[#This Row],[Class]:[Column2]]),0)</f>
        <v>0</v>
      </c>
      <c r="K43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43" s="2" t="str">
        <f>IF(Table136[[#This Row],[Total]]&lt;&gt;"",RANK(Table136[[#This Row],[Total]],Table136[Total]),"")</f>
        <v/>
      </c>
      <c r="M43" s="5" t="str">
        <f>IF(Table136[[#This Row],[Name]]&lt;&gt;"",Table136[[#This Row],[Name]],"")</f>
        <v/>
      </c>
    </row>
    <row r="44" spans="1:13">
      <c r="A44" s="33"/>
      <c r="B44" s="34"/>
      <c r="C44" s="34"/>
      <c r="D44" s="34"/>
      <c r="E44" s="34"/>
      <c r="F44" s="34"/>
      <c r="G44" s="34"/>
      <c r="J44" s="3">
        <f>IF(COUNT(Table136[[#This Row],[Class]:[Column4]])&gt;1,MIN(Table136[[#This Row],[Class]:[Column2]]),0)</f>
        <v>0</v>
      </c>
      <c r="K44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44" s="2" t="str">
        <f>IF(Table136[[#This Row],[Total]]&lt;&gt;"",RANK(Table136[[#This Row],[Total]],Table136[Total]),"")</f>
        <v/>
      </c>
      <c r="M44" s="5" t="str">
        <f>IF(Table136[[#This Row],[Name]]&lt;&gt;"",Table136[[#This Row],[Name]],"")</f>
        <v/>
      </c>
    </row>
    <row r="45" spans="1:13">
      <c r="A45" s="35"/>
      <c r="B45" s="36"/>
      <c r="C45" s="36"/>
      <c r="D45" s="36"/>
      <c r="E45" s="36"/>
      <c r="F45" s="36"/>
      <c r="G45" s="36"/>
      <c r="H45" s="10"/>
      <c r="I45" s="10"/>
      <c r="J45" s="3">
        <f>IF(COUNT(Table136[[#This Row],[Class]:[Column4]])&gt;1,MIN(Table136[[#This Row],[Class]:[Column2]]),0)</f>
        <v>0</v>
      </c>
      <c r="K45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45" s="10" t="str">
        <f>IF(Table136[[#This Row],[Total]]&lt;&gt;"",RANK(Table136[[#This Row],[Total]],Table136[Total]),"")</f>
        <v/>
      </c>
      <c r="M45" s="5" t="str">
        <f>IF(Table136[[#This Row],[Name]]&lt;&gt;"",Table136[[#This Row],[Name]],"")</f>
        <v/>
      </c>
    </row>
    <row r="46" spans="1:13">
      <c r="A46" s="33"/>
      <c r="B46" s="34"/>
      <c r="C46" s="34"/>
      <c r="D46" s="34"/>
      <c r="E46" s="34"/>
      <c r="F46" s="34"/>
      <c r="G46" s="34"/>
      <c r="J46" s="3">
        <f>IF(COUNT(Table136[[#This Row],[Class]:[Column4]])&gt;1,MIN(Table136[[#This Row],[Class]:[Column2]]),0)</f>
        <v>0</v>
      </c>
      <c r="K46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46" s="2" t="str">
        <f>IF(Table136[[#This Row],[Total]]&lt;&gt;"",RANK(Table136[[#This Row],[Total]],Table136[Total]),"")</f>
        <v/>
      </c>
      <c r="M46" s="5" t="str">
        <f>IF(Table136[[#This Row],[Name]]&lt;&gt;"",Table136[[#This Row],[Name]],"")</f>
        <v/>
      </c>
    </row>
    <row r="47" spans="1:13">
      <c r="A47" s="33"/>
      <c r="B47" s="34"/>
      <c r="C47" s="34"/>
      <c r="D47" s="34"/>
      <c r="E47" s="34"/>
      <c r="F47" s="34"/>
      <c r="G47" s="34"/>
      <c r="J47" s="3">
        <f>IF(COUNT(Table136[[#This Row],[Class]:[Column4]])&gt;1,MIN(Table136[[#This Row],[Class]:[Column2]]),0)</f>
        <v>0</v>
      </c>
      <c r="K47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47" s="2" t="str">
        <f>IF(Table136[[#This Row],[Total]]&lt;&gt;"",RANK(Table136[[#This Row],[Total]],Table136[Total]),"")</f>
        <v/>
      </c>
      <c r="M47" s="5" t="str">
        <f>IF(Table136[[#This Row],[Name]]&lt;&gt;"",Table136[[#This Row],[Name]],"")</f>
        <v/>
      </c>
    </row>
    <row r="48" spans="1:13">
      <c r="A48" s="33"/>
      <c r="B48" s="34"/>
      <c r="C48" s="34"/>
      <c r="D48" s="34"/>
      <c r="E48" s="34"/>
      <c r="F48" s="34"/>
      <c r="G48" s="34"/>
      <c r="J48" s="3">
        <f>IF(COUNT(Table136[[#This Row],[Class]:[Column4]])&gt;1,MIN(Table136[[#This Row],[Class]:[Column2]]),0)</f>
        <v>0</v>
      </c>
      <c r="K48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48" s="2" t="str">
        <f>IF(Table136[[#This Row],[Total]]&lt;&gt;"",RANK(Table136[[#This Row],[Total]],Table136[Total]),"")</f>
        <v/>
      </c>
      <c r="M48" s="5" t="str">
        <f>IF(Table136[[#This Row],[Name]]&lt;&gt;"",Table136[[#This Row],[Name]],"")</f>
        <v/>
      </c>
    </row>
    <row r="49" spans="1:13">
      <c r="A49" s="33"/>
      <c r="B49" s="34"/>
      <c r="C49" s="34"/>
      <c r="D49" s="34"/>
      <c r="E49" s="34"/>
      <c r="F49" s="34"/>
      <c r="G49" s="34"/>
      <c r="J49" s="3">
        <f>IF(COUNT(Table136[[#This Row],[Class]:[Column4]])&gt;1,MIN(Table136[[#This Row],[Class]:[Column2]]),0)</f>
        <v>0</v>
      </c>
      <c r="K49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49" s="2" t="str">
        <f>IF(Table136[[#This Row],[Total]]&lt;&gt;"",RANK(Table136[[#This Row],[Total]],Table136[Total]),"")</f>
        <v/>
      </c>
      <c r="M49" s="5" t="str">
        <f>IF(Table136[[#This Row],[Name]]&lt;&gt;"",Table136[[#This Row],[Name]],"")</f>
        <v/>
      </c>
    </row>
    <row r="50" spans="1:13">
      <c r="A50" s="33"/>
      <c r="B50" s="34"/>
      <c r="C50" s="34"/>
      <c r="D50" s="34"/>
      <c r="E50" s="34"/>
      <c r="F50" s="34"/>
      <c r="G50" s="34"/>
      <c r="J50" s="3">
        <f>IF(COUNT(Table136[[#This Row],[Class]:[Column4]])&gt;1,MIN(Table136[[#This Row],[Class]:[Column2]]),0)</f>
        <v>0</v>
      </c>
      <c r="K50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50" s="2" t="str">
        <f>IF(Table136[[#This Row],[Total]]&lt;&gt;"",RANK(Table136[[#This Row],[Total]],Table136[Total]),"")</f>
        <v/>
      </c>
      <c r="M50" s="5" t="str">
        <f>IF(Table136[[#This Row],[Name]]&lt;&gt;"",Table136[[#This Row],[Name]],"")</f>
        <v/>
      </c>
    </row>
    <row r="51" spans="1:13">
      <c r="A51" s="33"/>
      <c r="B51" s="34"/>
      <c r="C51" s="34"/>
      <c r="D51" s="34"/>
      <c r="E51" s="34"/>
      <c r="F51" s="34"/>
      <c r="G51" s="34"/>
      <c r="J51" s="3">
        <f>IF(COUNT(Table136[[#This Row],[Class]:[Column4]])&gt;1,MIN(Table136[[#This Row],[Class]:[Column2]]),0)</f>
        <v>0</v>
      </c>
      <c r="K51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51" s="2" t="str">
        <f>IF(Table136[[#This Row],[Total]]&lt;&gt;"",RANK(Table136[[#This Row],[Total]],Table136[Total]),"")</f>
        <v/>
      </c>
      <c r="M51" s="5" t="str">
        <f>IF(Table136[[#This Row],[Name]]&lt;&gt;"",Table136[[#This Row],[Name]],"")</f>
        <v/>
      </c>
    </row>
    <row r="52" spans="1:13">
      <c r="A52" s="33"/>
      <c r="B52" s="34"/>
      <c r="C52" s="34"/>
      <c r="D52" s="34"/>
      <c r="E52" s="34"/>
      <c r="F52" s="34"/>
      <c r="G52" s="34"/>
      <c r="J52" s="3">
        <f>IF(COUNT(Table136[[#This Row],[Class]:[Column4]])&gt;1,MIN(Table136[[#This Row],[Class]:[Column2]]),0)</f>
        <v>0</v>
      </c>
      <c r="K52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52" s="2" t="str">
        <f>IF(Table136[[#This Row],[Total]]&lt;&gt;"",RANK(Table136[[#This Row],[Total]],Table136[Total]),"")</f>
        <v/>
      </c>
      <c r="M52" s="5" t="str">
        <f>IF(Table136[[#This Row],[Name]]&lt;&gt;"",Table136[[#This Row],[Name]],"")</f>
        <v/>
      </c>
    </row>
    <row r="53" spans="1:13">
      <c r="A53" s="33"/>
      <c r="B53" s="34"/>
      <c r="C53" s="34"/>
      <c r="D53" s="34"/>
      <c r="E53" s="34"/>
      <c r="F53" s="34"/>
      <c r="G53" s="34"/>
      <c r="J53" s="3">
        <f>IF(COUNT(Table136[[#This Row],[Class]:[Column4]])&gt;1,MIN(Table136[[#This Row],[Class]:[Column2]]),0)</f>
        <v>0</v>
      </c>
      <c r="K53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53" s="2" t="str">
        <f>IF(Table136[[#This Row],[Total]]&lt;&gt;"",RANK(Table136[[#This Row],[Total]],Table136[Total]),"")</f>
        <v/>
      </c>
      <c r="M53" s="5" t="str">
        <f>IF(Table136[[#This Row],[Name]]&lt;&gt;"",Table136[[#This Row],[Name]],"")</f>
        <v/>
      </c>
    </row>
    <row r="54" spans="1:13">
      <c r="A54" s="33"/>
      <c r="B54" s="34"/>
      <c r="C54" s="34"/>
      <c r="D54" s="34"/>
      <c r="E54" s="34"/>
      <c r="F54" s="34"/>
      <c r="G54" s="34"/>
      <c r="J54" s="3">
        <f>IF(COUNT(Table136[[#This Row],[Class]:[Column4]])&gt;1,MIN(Table136[[#This Row],[Class]:[Column2]]),0)</f>
        <v>0</v>
      </c>
      <c r="K54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54" s="2" t="str">
        <f>IF(Table136[[#This Row],[Total]]&lt;&gt;"",RANK(Table136[[#This Row],[Total]],Table136[Total]),"")</f>
        <v/>
      </c>
      <c r="M54" s="5" t="str">
        <f>IF(Table136[[#This Row],[Name]]&lt;&gt;"",Table136[[#This Row],[Name]],"")</f>
        <v/>
      </c>
    </row>
    <row r="55" spans="1:13">
      <c r="A55" s="33"/>
      <c r="B55" s="34"/>
      <c r="C55" s="34"/>
      <c r="D55" s="34"/>
      <c r="E55" s="34"/>
      <c r="F55" s="34"/>
      <c r="G55" s="34"/>
      <c r="J55" s="3">
        <f>IF(COUNT(Table136[[#This Row],[Class]:[Column4]])&gt;1,MIN(Table136[[#This Row],[Class]:[Column2]]),0)</f>
        <v>0</v>
      </c>
      <c r="K55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55" s="2" t="str">
        <f>IF(Table136[[#This Row],[Total]]&lt;&gt;"",RANK(Table136[[#This Row],[Total]],Table136[Total]),"")</f>
        <v/>
      </c>
      <c r="M55" s="5" t="str">
        <f>IF(Table136[[#This Row],[Name]]&lt;&gt;"",Table136[[#This Row],[Name]],"")</f>
        <v/>
      </c>
    </row>
    <row r="56" spans="1:13">
      <c r="A56" s="33"/>
      <c r="B56" s="34"/>
      <c r="C56" s="34"/>
      <c r="D56" s="34"/>
      <c r="E56" s="34"/>
      <c r="F56" s="34"/>
      <c r="G56" s="34"/>
      <c r="J56" s="3">
        <f>IF(COUNT(Table136[[#This Row],[Class]:[Column4]])&gt;1,MIN(Table136[[#This Row],[Class]:[Column2]]),0)</f>
        <v>0</v>
      </c>
      <c r="K56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56" s="2" t="str">
        <f>IF(Table136[[#This Row],[Total]]&lt;&gt;"",RANK(Table136[[#This Row],[Total]],Table136[Total]),"")</f>
        <v/>
      </c>
      <c r="M56" s="5" t="str">
        <f>IF(Table136[[#This Row],[Name]]&lt;&gt;"",Table136[[#This Row],[Name]],"")</f>
        <v/>
      </c>
    </row>
    <row r="57" spans="1:13">
      <c r="A57" s="33"/>
      <c r="B57" s="34"/>
      <c r="C57" s="34"/>
      <c r="D57" s="34"/>
      <c r="E57" s="34"/>
      <c r="F57" s="34"/>
      <c r="G57" s="34"/>
      <c r="J57" s="3">
        <f>IF(COUNT(Table136[[#This Row],[Class]:[Column4]])&gt;1,MIN(Table136[[#This Row],[Class]:[Column2]]),0)</f>
        <v>0</v>
      </c>
      <c r="K57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57" s="2" t="str">
        <f>IF(Table136[[#This Row],[Total]]&lt;&gt;"",RANK(Table136[[#This Row],[Total]],Table136[Total]),"")</f>
        <v/>
      </c>
      <c r="M57" s="5" t="str">
        <f>IF(Table136[[#This Row],[Name]]&lt;&gt;"",Table136[[#This Row],[Name]],"")</f>
        <v/>
      </c>
    </row>
    <row r="58" spans="1:13">
      <c r="A58" s="33"/>
      <c r="B58" s="34"/>
      <c r="C58" s="34"/>
      <c r="D58" s="34"/>
      <c r="E58" s="34"/>
      <c r="F58" s="34"/>
      <c r="G58" s="34"/>
      <c r="J58" s="3">
        <f>IF(COUNT(Table136[[#This Row],[Class]:[Column4]])&gt;1,MIN(Table136[[#This Row],[Class]:[Column2]]),0)</f>
        <v>0</v>
      </c>
      <c r="K58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58" s="2" t="str">
        <f>IF(Table136[[#This Row],[Total]]&lt;&gt;"",RANK(Table136[[#This Row],[Total]],Table136[Total]),"")</f>
        <v/>
      </c>
      <c r="M58" s="5" t="str">
        <f>IF(Table136[[#This Row],[Name]]&lt;&gt;"",Table136[[#This Row],[Name]],"")</f>
        <v/>
      </c>
    </row>
    <row r="59" spans="1:13">
      <c r="A59" s="33"/>
      <c r="B59" s="34"/>
      <c r="C59" s="34"/>
      <c r="D59" s="34"/>
      <c r="E59" s="34"/>
      <c r="F59" s="34"/>
      <c r="G59" s="34"/>
      <c r="J59" s="3">
        <f>IF(COUNT(Table136[[#This Row],[Class]:[Column4]])&gt;1,MIN(Table136[[#This Row],[Class]:[Column2]]),0)</f>
        <v>0</v>
      </c>
      <c r="K59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59" s="2" t="str">
        <f>IF(Table136[[#This Row],[Total]]&lt;&gt;"",RANK(Table136[[#This Row],[Total]],Table136[Total]),"")</f>
        <v/>
      </c>
      <c r="M59" s="5" t="str">
        <f>IF(Table136[[#This Row],[Name]]&lt;&gt;"",Table136[[#This Row],[Name]],"")</f>
        <v/>
      </c>
    </row>
    <row r="60" spans="1:13">
      <c r="A60" s="33"/>
      <c r="B60" s="34"/>
      <c r="C60" s="34"/>
      <c r="D60" s="34"/>
      <c r="E60" s="34"/>
      <c r="F60" s="34"/>
      <c r="G60" s="34"/>
      <c r="J60" s="3">
        <f>IF(COUNT(Table136[[#This Row],[Class]:[Column4]])&gt;1,MIN(Table136[[#This Row],[Class]:[Column2]]),0)</f>
        <v>0</v>
      </c>
      <c r="K60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60" s="2" t="str">
        <f>IF(Table136[[#This Row],[Total]]&lt;&gt;"",RANK(Table136[[#This Row],[Total]],Table136[Total]),"")</f>
        <v/>
      </c>
      <c r="M60" s="5" t="str">
        <f>IF(Table136[[#This Row],[Name]]&lt;&gt;"",Table136[[#This Row],[Name]],"")</f>
        <v/>
      </c>
    </row>
    <row r="61" spans="1:13">
      <c r="A61" s="33"/>
      <c r="B61" s="34"/>
      <c r="C61" s="34"/>
      <c r="D61" s="34"/>
      <c r="E61" s="34"/>
      <c r="F61" s="34"/>
      <c r="G61" s="34"/>
      <c r="J61" s="3">
        <f>IF(COUNT(Table136[[#This Row],[Class]:[Column4]])&gt;1,MIN(Table136[[#This Row],[Class]:[Column2]]),0)</f>
        <v>0</v>
      </c>
      <c r="K61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61" s="2" t="str">
        <f>IF(Table136[[#This Row],[Total]]&lt;&gt;"",RANK(Table136[[#This Row],[Total]],Table136[Total]),"")</f>
        <v/>
      </c>
      <c r="M61" s="5" t="str">
        <f>IF(Table136[[#This Row],[Name]]&lt;&gt;"",Table136[[#This Row],[Name]],"")</f>
        <v/>
      </c>
    </row>
    <row r="62" spans="1:13">
      <c r="A62" s="33"/>
      <c r="B62" s="34"/>
      <c r="C62" s="34"/>
      <c r="D62" s="34"/>
      <c r="E62" s="34"/>
      <c r="F62" s="34"/>
      <c r="G62" s="34"/>
      <c r="J62" s="3">
        <f>IF(COUNT(Table136[[#This Row],[Class]:[Column4]])&gt;1,MIN(Table136[[#This Row],[Class]:[Column2]]),0)</f>
        <v>0</v>
      </c>
      <c r="K62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62" s="2" t="str">
        <f>IF(Table136[[#This Row],[Total]]&lt;&gt;"",RANK(Table136[[#This Row],[Total]],Table136[Total]),"")</f>
        <v/>
      </c>
      <c r="M62" s="5" t="str">
        <f>IF(Table136[[#This Row],[Name]]&lt;&gt;"",Table136[[#This Row],[Name]],"")</f>
        <v/>
      </c>
    </row>
    <row r="63" spans="1:13">
      <c r="A63" s="33"/>
      <c r="B63" s="34"/>
      <c r="C63" s="34"/>
      <c r="D63" s="34"/>
      <c r="E63" s="34"/>
      <c r="F63" s="34"/>
      <c r="G63" s="34"/>
      <c r="J63" s="3">
        <f>IF(COUNT(Table136[[#This Row],[Class]:[Column4]])&gt;1,MIN(Table136[[#This Row],[Class]:[Column2]]),0)</f>
        <v>0</v>
      </c>
      <c r="K63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63" s="2" t="str">
        <f>IF(Table136[[#This Row],[Total]]&lt;&gt;"",RANK(Table136[[#This Row],[Total]],Table136[Total]),"")</f>
        <v/>
      </c>
      <c r="M63" s="5" t="str">
        <f>IF(Table136[[#This Row],[Name]]&lt;&gt;"",Table136[[#This Row],[Name]],"")</f>
        <v/>
      </c>
    </row>
    <row r="64" spans="1:13">
      <c r="A64" s="33"/>
      <c r="B64" s="34"/>
      <c r="C64" s="34"/>
      <c r="D64" s="34"/>
      <c r="E64" s="34"/>
      <c r="F64" s="34"/>
      <c r="G64" s="34"/>
      <c r="J64" s="3">
        <f>IF(COUNT(Table136[[#This Row],[Class]:[Column4]])&gt;1,MIN(Table136[[#This Row],[Class]:[Column2]]),0)</f>
        <v>0</v>
      </c>
      <c r="K64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64" s="2" t="str">
        <f>IF(Table136[[#This Row],[Total]]&lt;&gt;"",RANK(Table136[[#This Row],[Total]],Table136[Total]),"")</f>
        <v/>
      </c>
      <c r="M64" s="5" t="str">
        <f>IF(Table136[[#This Row],[Name]]&lt;&gt;"",Table136[[#This Row],[Name]],"")</f>
        <v/>
      </c>
    </row>
    <row r="65" spans="1:13">
      <c r="A65" s="33"/>
      <c r="B65" s="34"/>
      <c r="C65" s="34"/>
      <c r="D65" s="34"/>
      <c r="E65" s="34"/>
      <c r="F65" s="34"/>
      <c r="G65" s="34"/>
      <c r="J65" s="3">
        <f>IF(COUNT(Table136[[#This Row],[Class]:[Column4]])&gt;1,MIN(Table136[[#This Row],[Class]:[Column2]]),0)</f>
        <v>0</v>
      </c>
      <c r="K65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65" s="2" t="str">
        <f>IF(Table136[[#This Row],[Total]]&lt;&gt;"",RANK(Table136[[#This Row],[Total]],Table136[Total]),"")</f>
        <v/>
      </c>
      <c r="M65" s="5" t="str">
        <f>IF(Table136[[#This Row],[Name]]&lt;&gt;"",Table136[[#This Row],[Name]],"")</f>
        <v/>
      </c>
    </row>
    <row r="66" spans="1:13">
      <c r="A66" s="33"/>
      <c r="B66" s="34"/>
      <c r="C66" s="34"/>
      <c r="D66" s="34"/>
      <c r="E66" s="34"/>
      <c r="F66" s="34"/>
      <c r="G66" s="34"/>
      <c r="J66" s="3">
        <f>IF(COUNT(Table136[[#This Row],[Class]:[Column4]])&gt;1,MIN(Table136[[#This Row],[Class]:[Column2]]),0)</f>
        <v>0</v>
      </c>
      <c r="K66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66" s="2" t="str">
        <f>IF(Table136[[#This Row],[Total]]&lt;&gt;"",RANK(Table136[[#This Row],[Total]],Table136[Total]),"")</f>
        <v/>
      </c>
      <c r="M66" s="5" t="str">
        <f>IF(Table136[[#This Row],[Name]]&lt;&gt;"",Table136[[#This Row],[Name]],"")</f>
        <v/>
      </c>
    </row>
    <row r="67" spans="10:13">
      <c r="J67" s="3">
        <f>IF(COUNT(Table136[[#This Row],[Class]:[Column4]])&gt;1,MIN(Table136[[#This Row],[Class]:[Column2]]),0)</f>
        <v>0</v>
      </c>
      <c r="K67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67" s="2" t="str">
        <f>IF(Table136[[#This Row],[Total]]&lt;&gt;"",RANK(Table136[[#This Row],[Total]],Table136[Total]),"")</f>
        <v/>
      </c>
      <c r="M67" s="5" t="str">
        <f>IF(Table136[[#This Row],[Name]]&lt;&gt;"",Table136[[#This Row],[Name]],"")</f>
        <v/>
      </c>
    </row>
    <row r="68" spans="10:13">
      <c r="J68" s="3">
        <f>IF(COUNT(Table136[[#This Row],[Class]:[Column4]])&gt;1,MIN(Table136[[#This Row],[Class]:[Column2]]),0)</f>
        <v>0</v>
      </c>
      <c r="K68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68" s="2" t="str">
        <f>IF(Table136[[#This Row],[Total]]&lt;&gt;"",RANK(Table136[[#This Row],[Total]],Table136[Total]),"")</f>
        <v/>
      </c>
      <c r="M68" s="5" t="str">
        <f>IF(Table136[[#This Row],[Name]]&lt;&gt;"",Table136[[#This Row],[Name]],"")</f>
        <v/>
      </c>
    </row>
    <row r="69" spans="10:13">
      <c r="J69" s="3">
        <f>IF(COUNT(Table136[[#This Row],[Class]:[Column4]])&gt;1,MIN(Table136[[#This Row],[Class]:[Column2]]),0)</f>
        <v>0</v>
      </c>
      <c r="K69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69" s="2" t="str">
        <f>IF(Table136[[#This Row],[Total]]&lt;&gt;"",RANK(Table136[[#This Row],[Total]],Table136[Total]),"")</f>
        <v/>
      </c>
      <c r="M69" s="5" t="str">
        <f>IF(Table136[[#This Row],[Name]]&lt;&gt;"",Table136[[#This Row],[Name]],"")</f>
        <v/>
      </c>
    </row>
    <row r="70" spans="10:13">
      <c r="J70" s="3">
        <f>IF(COUNT(Table136[[#This Row],[Class]:[Column4]])&gt;1,MIN(Table136[[#This Row],[Class]:[Column2]]),0)</f>
        <v>0</v>
      </c>
      <c r="K70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70" s="2" t="str">
        <f>IF(Table136[[#This Row],[Total]]&lt;&gt;"",RANK(Table136[[#This Row],[Total]],Table136[Total]),"")</f>
        <v/>
      </c>
      <c r="M70" s="5" t="str">
        <f>IF(Table136[[#This Row],[Name]]&lt;&gt;"",Table136[[#This Row],[Name]],"")</f>
        <v/>
      </c>
    </row>
    <row r="71" spans="10:13">
      <c r="J71" s="3">
        <f>IF(COUNT(Table136[[#This Row],[Class]:[Column4]])&gt;1,MIN(Table136[[#This Row],[Class]:[Column2]]),0)</f>
        <v>0</v>
      </c>
      <c r="K71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71" s="2" t="str">
        <f>IF(Table136[[#This Row],[Total]]&lt;&gt;"",RANK(Table136[[#This Row],[Total]],Table136[Total]),"")</f>
        <v/>
      </c>
      <c r="M71" s="5" t="str">
        <f>IF(Table136[[#This Row],[Name]]&lt;&gt;"",Table136[[#This Row],[Name]],"")</f>
        <v/>
      </c>
    </row>
    <row r="72" spans="10:13">
      <c r="J72" s="3">
        <f>IF(COUNT(Table136[[#This Row],[Class]:[Column4]])&gt;1,MIN(Table136[[#This Row],[Class]:[Column2]]),0)</f>
        <v>0</v>
      </c>
      <c r="K72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72" s="2" t="str">
        <f>IF(Table136[[#This Row],[Total]]&lt;&gt;"",RANK(Table136[[#This Row],[Total]],Table136[Total]),"")</f>
        <v/>
      </c>
      <c r="M72" s="5" t="str">
        <f>IF(Table136[[#This Row],[Name]]&lt;&gt;"",Table136[[#This Row],[Name]],"")</f>
        <v/>
      </c>
    </row>
    <row r="73" spans="10:13">
      <c r="J73" s="3">
        <f>IF(COUNT(Table136[[#This Row],[Class]:[Column4]])&gt;1,MIN(Table136[[#This Row],[Class]:[Column2]]),0)</f>
        <v>0</v>
      </c>
      <c r="K73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73" s="2" t="str">
        <f>IF(Table136[[#This Row],[Total]]&lt;&gt;"",RANK(Table136[[#This Row],[Total]],Table136[Total]),"")</f>
        <v/>
      </c>
      <c r="M73" s="5" t="str">
        <f>IF(Table136[[#This Row],[Name]]&lt;&gt;"",Table136[[#This Row],[Name]],"")</f>
        <v/>
      </c>
    </row>
    <row r="74" spans="10:13">
      <c r="J74" s="3">
        <f>IF(COUNT(Table136[[#This Row],[Class]:[Column4]])&gt;1,MIN(Table136[[#This Row],[Class]:[Column2]]),0)</f>
        <v>0</v>
      </c>
      <c r="K74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74" s="2" t="str">
        <f>IF(Table136[[#This Row],[Total]]&lt;&gt;"",RANK(Table136[[#This Row],[Total]],Table136[Total]),"")</f>
        <v/>
      </c>
      <c r="M74" s="5" t="str">
        <f>IF(Table136[[#This Row],[Name]]&lt;&gt;"",Table136[[#This Row],[Name]],"")</f>
        <v/>
      </c>
    </row>
    <row r="75" spans="10:13">
      <c r="J75" s="3">
        <f>IF(COUNT(Table136[[#This Row],[Class]:[Column4]])&gt;1,MIN(Table136[[#This Row],[Class]:[Column2]]),0)</f>
        <v>0</v>
      </c>
      <c r="K75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75" s="2" t="str">
        <f>IF(Table136[[#This Row],[Total]]&lt;&gt;"",RANK(Table136[[#This Row],[Total]],Table136[Total]),"")</f>
        <v/>
      </c>
      <c r="M75" s="5" t="str">
        <f>IF(Table136[[#This Row],[Name]]&lt;&gt;"",Table136[[#This Row],[Name]],"")</f>
        <v/>
      </c>
    </row>
    <row r="76" spans="10:13">
      <c r="J76" s="3">
        <f>IF(COUNT(Table136[[#This Row],[Class]:[Column4]])&gt;1,MIN(Table136[[#This Row],[Class]:[Column2]]),0)</f>
        <v>0</v>
      </c>
      <c r="K76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76" s="2" t="str">
        <f>IF(Table136[[#This Row],[Total]]&lt;&gt;"",RANK(Table136[[#This Row],[Total]],Table136[Total]),"")</f>
        <v/>
      </c>
      <c r="M76" s="5" t="str">
        <f>IF(Table136[[#This Row],[Name]]&lt;&gt;"",Table136[[#This Row],[Name]],"")</f>
        <v/>
      </c>
    </row>
    <row r="77" spans="10:13">
      <c r="J77" s="3">
        <f>IF(COUNT(Table136[[#This Row],[Class]:[Column4]])&gt;1,MIN(Table136[[#This Row],[Class]:[Column2]]),0)</f>
        <v>0</v>
      </c>
      <c r="K77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77" s="2" t="str">
        <f>IF(Table136[[#This Row],[Total]]&lt;&gt;"",RANK(Table136[[#This Row],[Total]],Table136[Total]),"")</f>
        <v/>
      </c>
      <c r="M77" s="5" t="str">
        <f>IF(Table136[[#This Row],[Name]]&lt;&gt;"",Table136[[#This Row],[Name]],"")</f>
        <v/>
      </c>
    </row>
    <row r="78" spans="10:13">
      <c r="J78" s="3">
        <f>IF(COUNT(Table136[[#This Row],[Class]:[Column4]])&gt;1,MIN(Table136[[#This Row],[Class]:[Column2]]),0)</f>
        <v>0</v>
      </c>
      <c r="K78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78" s="2" t="str">
        <f>IF(Table136[[#This Row],[Total]]&lt;&gt;"",RANK(Table136[[#This Row],[Total]],Table136[Total]),"")</f>
        <v/>
      </c>
      <c r="M78" s="5" t="str">
        <f>IF(Table136[[#This Row],[Name]]&lt;&gt;"",Table136[[#This Row],[Name]],"")</f>
        <v/>
      </c>
    </row>
    <row r="79" spans="10:13">
      <c r="J79" s="3">
        <f>IF(COUNT(Table136[[#This Row],[Class]:[Column4]])&gt;1,MIN(Table136[[#This Row],[Class]:[Column2]]),0)</f>
        <v>0</v>
      </c>
      <c r="K79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79" s="2" t="str">
        <f>IF(Table136[[#This Row],[Total]]&lt;&gt;"",RANK(Table136[[#This Row],[Total]],Table136[Total]),"")</f>
        <v/>
      </c>
      <c r="M79" s="5" t="str">
        <f>IF(Table136[[#This Row],[Name]]&lt;&gt;"",Table136[[#This Row],[Name]],"")</f>
        <v/>
      </c>
    </row>
    <row r="80" spans="10:13">
      <c r="J80" s="3">
        <f>IF(COUNT(Table136[[#This Row],[Class]:[Column4]])&gt;1,MIN(Table136[[#This Row],[Class]:[Column2]]),0)</f>
        <v>0</v>
      </c>
      <c r="K80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80" s="2" t="str">
        <f>IF(Table136[[#This Row],[Total]]&lt;&gt;"",RANK(Table136[[#This Row],[Total]],Table136[Total]),"")</f>
        <v/>
      </c>
      <c r="M80" s="5" t="str">
        <f>IF(Table136[[#This Row],[Name]]&lt;&gt;"",Table136[[#This Row],[Name]],"")</f>
        <v/>
      </c>
    </row>
    <row r="81" spans="10:13">
      <c r="J81" s="3">
        <f>IF(COUNT(Table136[[#This Row],[Class]:[Column4]])&gt;1,MIN(Table136[[#This Row],[Class]:[Column2]]),0)</f>
        <v>0</v>
      </c>
      <c r="K81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81" s="2" t="str">
        <f>IF(Table136[[#This Row],[Total]]&lt;&gt;"",RANK(Table136[[#This Row],[Total]],Table136[Total]),"")</f>
        <v/>
      </c>
      <c r="M81" s="5" t="str">
        <f>IF(Table136[[#This Row],[Name]]&lt;&gt;"",Table136[[#This Row],[Name]],"")</f>
        <v/>
      </c>
    </row>
    <row r="82" spans="10:13">
      <c r="J82" s="3">
        <f>IF(COUNT(Table136[[#This Row],[Class]:[Column4]])&gt;1,MIN(Table136[[#This Row],[Class]:[Column2]]),0)</f>
        <v>0</v>
      </c>
      <c r="K82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82" s="2" t="str">
        <f>IF(Table136[[#This Row],[Total]]&lt;&gt;"",RANK(Table136[[#This Row],[Total]],Table136[Total]),"")</f>
        <v/>
      </c>
      <c r="M82" s="5" t="str">
        <f>IF(Table136[[#This Row],[Name]]&lt;&gt;"",Table136[[#This Row],[Name]],"")</f>
        <v/>
      </c>
    </row>
    <row r="83" spans="10:13">
      <c r="J83" s="3">
        <f>IF(COUNT(Table136[[#This Row],[Class]:[Column4]])&gt;1,MIN(Table136[[#This Row],[Class]:[Column2]]),0)</f>
        <v>0</v>
      </c>
      <c r="K83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83" s="2" t="str">
        <f>IF(Table136[[#This Row],[Total]]&lt;&gt;"",RANK(Table136[[#This Row],[Total]],Table136[Total]),"")</f>
        <v/>
      </c>
      <c r="M83" s="5" t="str">
        <f>IF(Table136[[#This Row],[Name]]&lt;&gt;"",Table136[[#This Row],[Name]],"")</f>
        <v/>
      </c>
    </row>
    <row r="84" spans="10:13">
      <c r="J84" s="3">
        <f>IF(COUNT(Table136[[#This Row],[Class]:[Column4]])&gt;1,MIN(Table136[[#This Row],[Class]:[Column2]]),0)</f>
        <v>0</v>
      </c>
      <c r="K84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84" s="2" t="str">
        <f>IF(Table136[[#This Row],[Total]]&lt;&gt;"",RANK(Table136[[#This Row],[Total]],Table136[Total]),"")</f>
        <v/>
      </c>
      <c r="M84" s="5" t="str">
        <f>IF(Table136[[#This Row],[Name]]&lt;&gt;"",Table136[[#This Row],[Name]],"")</f>
        <v/>
      </c>
    </row>
    <row r="85" spans="10:13">
      <c r="J85" s="3">
        <f>IF(COUNT(Table136[[#This Row],[Class]:[Column4]])&gt;1,MIN(Table136[[#This Row],[Class]:[Column2]]),0)</f>
        <v>0</v>
      </c>
      <c r="K85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85" s="2" t="str">
        <f>IF(Table136[[#This Row],[Total]]&lt;&gt;"",RANK(Table136[[#This Row],[Total]],Table136[Total]),"")</f>
        <v/>
      </c>
      <c r="M85" s="5" t="str">
        <f>IF(Table136[[#This Row],[Name]]&lt;&gt;"",Table136[[#This Row],[Name]],"")</f>
        <v/>
      </c>
    </row>
    <row r="86" spans="10:13">
      <c r="J86" s="3">
        <f>IF(COUNT(Table136[[#This Row],[Class]:[Column4]])&gt;1,MIN(Table136[[#This Row],[Class]:[Column2]]),0)</f>
        <v>0</v>
      </c>
      <c r="K86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86" s="2" t="str">
        <f>IF(Table136[[#This Row],[Total]]&lt;&gt;"",RANK(Table136[[#This Row],[Total]],Table136[Total]),"")</f>
        <v/>
      </c>
      <c r="M86" s="5" t="str">
        <f>IF(Table136[[#This Row],[Name]]&lt;&gt;"",Table136[[#This Row],[Name]],"")</f>
        <v/>
      </c>
    </row>
    <row r="87" spans="10:13">
      <c r="J87" s="3">
        <f>IF(COUNT(Table136[[#This Row],[Class]:[Column4]])&gt;1,MIN(Table136[[#This Row],[Class]:[Column2]]),0)</f>
        <v>0</v>
      </c>
      <c r="K87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87" s="2" t="str">
        <f>IF(Table136[[#This Row],[Total]]&lt;&gt;"",RANK(Table136[[#This Row],[Total]],Table136[Total]),"")</f>
        <v/>
      </c>
      <c r="M87" s="5" t="str">
        <f>IF(Table136[[#This Row],[Name]]&lt;&gt;"",Table136[[#This Row],[Name]],"")</f>
        <v/>
      </c>
    </row>
    <row r="88" spans="10:13">
      <c r="J88" s="3">
        <f>IF(COUNT(Table136[[#This Row],[Class]:[Column4]])&gt;1,MIN(Table136[[#This Row],[Class]:[Column2]]),0)</f>
        <v>0</v>
      </c>
      <c r="K88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88" s="2" t="str">
        <f>IF(Table136[[#This Row],[Total]]&lt;&gt;"",RANK(Table136[[#This Row],[Total]],Table136[Total]),"")</f>
        <v/>
      </c>
      <c r="M88" s="5" t="str">
        <f>IF(Table136[[#This Row],[Name]]&lt;&gt;"",Table136[[#This Row],[Name]],"")</f>
        <v/>
      </c>
    </row>
    <row r="89" spans="10:13">
      <c r="J89" s="3">
        <f>IF(COUNT(Table136[[#This Row],[Class]:[Column4]])&gt;1,MIN(Table136[[#This Row],[Class]:[Column2]]),0)</f>
        <v>0</v>
      </c>
      <c r="K89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89" s="2" t="str">
        <f>IF(Table136[[#This Row],[Total]]&lt;&gt;"",RANK(Table136[[#This Row],[Total]],Table136[Total]),"")</f>
        <v/>
      </c>
      <c r="M89" s="5" t="str">
        <f>IF(Table136[[#This Row],[Name]]&lt;&gt;"",Table136[[#This Row],[Name]],"")</f>
        <v/>
      </c>
    </row>
    <row r="90" spans="10:13">
      <c r="J90" s="3">
        <f>IF(COUNT(Table136[[#This Row],[Class]:[Column4]])&gt;1,MIN(Table136[[#This Row],[Class]:[Column2]]),0)</f>
        <v>0</v>
      </c>
      <c r="K90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90" s="2" t="str">
        <f>IF(Table136[[#This Row],[Total]]&lt;&gt;"",RANK(Table136[[#This Row],[Total]],Table136[Total]),"")</f>
        <v/>
      </c>
      <c r="M90" s="5" t="str">
        <f>IF(Table136[[#This Row],[Name]]&lt;&gt;"",Table136[[#This Row],[Name]],"")</f>
        <v/>
      </c>
    </row>
    <row r="91" spans="10:13">
      <c r="J91" s="3">
        <f>IF(COUNT(Table136[[#This Row],[Class]:[Column4]])&gt;1,MIN(Table136[[#This Row],[Class]:[Column2]]),0)</f>
        <v>0</v>
      </c>
      <c r="K91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91" s="2" t="str">
        <f>IF(Table136[[#This Row],[Total]]&lt;&gt;"",RANK(Table136[[#This Row],[Total]],Table136[Total]),"")</f>
        <v/>
      </c>
      <c r="M91" s="5" t="str">
        <f>IF(Table136[[#This Row],[Name]]&lt;&gt;"",Table136[[#This Row],[Name]],"")</f>
        <v/>
      </c>
    </row>
    <row r="92" spans="10:13">
      <c r="J92" s="3">
        <f>IF(COUNT(Table136[[#This Row],[Class]:[Column4]])&gt;1,MIN(Table136[[#This Row],[Class]:[Column2]]),0)</f>
        <v>0</v>
      </c>
      <c r="K92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92" s="2" t="str">
        <f>IF(Table136[[#This Row],[Total]]&lt;&gt;"",RANK(Table136[[#This Row],[Total]],Table136[Total]),"")</f>
        <v/>
      </c>
      <c r="M92" s="5" t="str">
        <f>IF(Table136[[#This Row],[Name]]&lt;&gt;"",Table136[[#This Row],[Name]],"")</f>
        <v/>
      </c>
    </row>
    <row r="93" spans="10:13">
      <c r="J93" s="3">
        <f>IF(COUNT(Table136[[#This Row],[Class]:[Column4]])&gt;1,MIN(Table136[[#This Row],[Class]:[Column2]]),0)</f>
        <v>0</v>
      </c>
      <c r="K93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93" s="2" t="str">
        <f>IF(Table136[[#This Row],[Total]]&lt;&gt;"",RANK(Table136[[#This Row],[Total]],Table136[Total]),"")</f>
        <v/>
      </c>
      <c r="M93" s="5" t="str">
        <f>IF(Table136[[#This Row],[Name]]&lt;&gt;"",Table136[[#This Row],[Name]],"")</f>
        <v/>
      </c>
    </row>
    <row r="94" spans="10:13">
      <c r="J94" s="3">
        <f>IF(COUNT(Table136[[#This Row],[Class]:[Column4]])&gt;1,MIN(Table136[[#This Row],[Class]:[Column2]]),0)</f>
        <v>0</v>
      </c>
      <c r="K94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94" s="2" t="str">
        <f>IF(Table136[[#This Row],[Total]]&lt;&gt;"",RANK(Table136[[#This Row],[Total]],Table136[Total]),"")</f>
        <v/>
      </c>
      <c r="M94" s="5" t="str">
        <f>IF(Table136[[#This Row],[Name]]&lt;&gt;"",Table136[[#This Row],[Name]],"")</f>
        <v/>
      </c>
    </row>
    <row r="95" spans="10:13">
      <c r="J95" s="3">
        <f>IF(COUNT(Table136[[#This Row],[Class]:[Column4]])&gt;1,MIN(Table136[[#This Row],[Class]:[Column2]]),0)</f>
        <v>0</v>
      </c>
      <c r="K95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95" s="2" t="str">
        <f>IF(Table136[[#This Row],[Total]]&lt;&gt;"",RANK(Table136[[#This Row],[Total]],Table136[Total]),"")</f>
        <v/>
      </c>
      <c r="M95" s="5" t="str">
        <f>IF(Table136[[#This Row],[Name]]&lt;&gt;"",Table136[[#This Row],[Name]],"")</f>
        <v/>
      </c>
    </row>
    <row r="96" spans="10:13">
      <c r="J96" s="3">
        <f>IF(COUNT(Table136[[#This Row],[Class]:[Column4]])&gt;1,MIN(Table136[[#This Row],[Class]:[Column2]]),0)</f>
        <v>0</v>
      </c>
      <c r="K96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96" s="2" t="str">
        <f>IF(Table136[[#This Row],[Total]]&lt;&gt;"",RANK(Table136[[#This Row],[Total]],Table136[Total]),"")</f>
        <v/>
      </c>
      <c r="M96" s="5" t="str">
        <f>IF(Table136[[#This Row],[Name]]&lt;&gt;"",Table136[[#This Row],[Name]],"")</f>
        <v/>
      </c>
    </row>
    <row r="97" spans="10:13">
      <c r="J97" s="3">
        <f>IF(COUNT(Table136[[#This Row],[Class]:[Column4]])&gt;1,MIN(Table136[[#This Row],[Class]:[Column2]]),0)</f>
        <v>0</v>
      </c>
      <c r="K97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97" s="2" t="str">
        <f>IF(Table136[[#This Row],[Total]]&lt;&gt;"",RANK(Table136[[#This Row],[Total]],Table136[Total]),"")</f>
        <v/>
      </c>
      <c r="M97" s="5" t="str">
        <f>IF(Table136[[#This Row],[Name]]&lt;&gt;"",Table136[[#This Row],[Name]],"")</f>
        <v/>
      </c>
    </row>
    <row r="98" spans="10:13">
      <c r="J98" s="3">
        <f>IF(COUNT(Table136[[#This Row],[Class]:[Column4]])&gt;1,MIN(Table136[[#This Row],[Class]:[Column2]]),0)</f>
        <v>0</v>
      </c>
      <c r="K98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98" s="2" t="str">
        <f>IF(Table136[[#This Row],[Total]]&lt;&gt;"",RANK(Table136[[#This Row],[Total]],Table136[Total]),"")</f>
        <v/>
      </c>
      <c r="M98" s="5" t="str">
        <f>IF(Table136[[#This Row],[Name]]&lt;&gt;"",Table136[[#This Row],[Name]],"")</f>
        <v/>
      </c>
    </row>
    <row r="99" spans="10:13">
      <c r="J99" s="3">
        <f>IF(COUNT(Table136[[#This Row],[Class]:[Column4]])&gt;1,MIN(Table136[[#This Row],[Class]:[Column2]]),0)</f>
        <v>0</v>
      </c>
      <c r="K99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99" s="2" t="str">
        <f>IF(Table136[[#This Row],[Total]]&lt;&gt;"",RANK(Table136[[#This Row],[Total]],Table136[Total]),"")</f>
        <v/>
      </c>
      <c r="M99" s="5" t="str">
        <f>IF(Table136[[#This Row],[Name]]&lt;&gt;"",Table136[[#This Row],[Name]],"")</f>
        <v/>
      </c>
    </row>
    <row r="100" spans="10:13">
      <c r="J100" s="3">
        <f>IF(COUNT(Table136[[#This Row],[Class]:[Column4]])&gt;1,MIN(Table136[[#This Row],[Class]:[Column2]]),0)</f>
        <v>0</v>
      </c>
      <c r="K100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00" s="2" t="str">
        <f>IF(Table136[[#This Row],[Total]]&lt;&gt;"",RANK(Table136[[#This Row],[Total]],Table136[Total]),"")</f>
        <v/>
      </c>
      <c r="M100" s="5" t="str">
        <f>IF(Table136[[#This Row],[Name]]&lt;&gt;"",Table136[[#This Row],[Name]],"")</f>
        <v/>
      </c>
    </row>
    <row r="101" spans="10:13">
      <c r="J101" s="3">
        <f>IF(COUNT(Table136[[#This Row],[Class]:[Column4]])&gt;1,MIN(Table136[[#This Row],[Class]:[Column2]]),0)</f>
        <v>0</v>
      </c>
      <c r="K101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01" s="2" t="str">
        <f>IF(Table136[[#This Row],[Total]]&lt;&gt;"",RANK(Table136[[#This Row],[Total]],Table136[Total]),"")</f>
        <v/>
      </c>
      <c r="M101" s="5" t="str">
        <f>IF(Table136[[#This Row],[Name]]&lt;&gt;"",Table136[[#This Row],[Name]],"")</f>
        <v/>
      </c>
    </row>
    <row r="102" spans="10:13">
      <c r="J102" s="3">
        <f>IF(COUNT(Table136[[#This Row],[Class]:[Column4]])&gt;1,MIN(Table136[[#This Row],[Class]:[Column2]]),0)</f>
        <v>0</v>
      </c>
      <c r="K102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02" s="2" t="str">
        <f>IF(Table136[[#This Row],[Total]]&lt;&gt;"",RANK(Table136[[#This Row],[Total]],Table136[Total]),"")</f>
        <v/>
      </c>
      <c r="M102" s="5" t="str">
        <f>IF(Table136[[#This Row],[Name]]&lt;&gt;"",Table136[[#This Row],[Name]],"")</f>
        <v/>
      </c>
    </row>
    <row r="103" spans="10:13">
      <c r="J103" s="3">
        <f>IF(COUNT(Table136[[#This Row],[Class]:[Column4]])&gt;1,MIN(Table136[[#This Row],[Class]:[Column2]]),0)</f>
        <v>0</v>
      </c>
      <c r="K103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03" s="2" t="str">
        <f>IF(Table136[[#This Row],[Total]]&lt;&gt;"",RANK(Table136[[#This Row],[Total]],Table136[Total]),"")</f>
        <v/>
      </c>
      <c r="M103" s="5" t="str">
        <f>IF(Table136[[#This Row],[Name]]&lt;&gt;"",Table136[[#This Row],[Name]],"")</f>
        <v/>
      </c>
    </row>
    <row r="104" spans="10:13">
      <c r="J104" s="3">
        <f>IF(COUNT(Table136[[#This Row],[Class]:[Column4]])&gt;1,MIN(Table136[[#This Row],[Class]:[Column2]]),0)</f>
        <v>0</v>
      </c>
      <c r="K104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04" s="2" t="str">
        <f>IF(Table136[[#This Row],[Total]]&lt;&gt;"",RANK(Table136[[#This Row],[Total]],Table136[Total]),"")</f>
        <v/>
      </c>
      <c r="M104" s="5" t="str">
        <f>IF(Table136[[#This Row],[Name]]&lt;&gt;"",Table136[[#This Row],[Name]],"")</f>
        <v/>
      </c>
    </row>
    <row r="105" spans="10:13">
      <c r="J105" s="3">
        <f>IF(COUNT(Table136[[#This Row],[Class]:[Column4]])&gt;1,MIN(Table136[[#This Row],[Class]:[Column2]]),0)</f>
        <v>0</v>
      </c>
      <c r="K105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05" s="2" t="str">
        <f>IF(Table136[[#This Row],[Total]]&lt;&gt;"",RANK(Table136[[#This Row],[Total]],Table136[Total]),"")</f>
        <v/>
      </c>
      <c r="M105" s="5" t="str">
        <f>IF(Table136[[#This Row],[Name]]&lt;&gt;"",Table136[[#This Row],[Name]],"")</f>
        <v/>
      </c>
    </row>
    <row r="106" spans="10:13">
      <c r="J106" s="3">
        <f>IF(COUNT(Table136[[#This Row],[Class]:[Column4]])&gt;1,MIN(Table136[[#This Row],[Class]:[Column2]]),0)</f>
        <v>0</v>
      </c>
      <c r="K106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06" s="2" t="str">
        <f>IF(Table136[[#This Row],[Total]]&lt;&gt;"",RANK(Table136[[#This Row],[Total]],Table136[Total]),"")</f>
        <v/>
      </c>
      <c r="M106" s="5" t="str">
        <f>IF(Table136[[#This Row],[Name]]&lt;&gt;"",Table136[[#This Row],[Name]],"")</f>
        <v/>
      </c>
    </row>
    <row r="107" spans="10:13">
      <c r="J107" s="3">
        <f>IF(COUNT(Table136[[#This Row],[Class]:[Column4]])&gt;1,MIN(Table136[[#This Row],[Class]:[Column2]]),0)</f>
        <v>0</v>
      </c>
      <c r="K107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07" s="2" t="str">
        <f>IF(Table136[[#This Row],[Total]]&lt;&gt;"",RANK(Table136[[#This Row],[Total]],Table136[Total]),"")</f>
        <v/>
      </c>
      <c r="M107" s="5" t="str">
        <f>IF(Table136[[#This Row],[Name]]&lt;&gt;"",Table136[[#This Row],[Name]],"")</f>
        <v/>
      </c>
    </row>
    <row r="108" spans="10:13">
      <c r="J108" s="3">
        <f>IF(COUNT(Table136[[#This Row],[Class]:[Column4]])&gt;1,MIN(Table136[[#This Row],[Class]:[Column2]]),0)</f>
        <v>0</v>
      </c>
      <c r="K108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08" s="2" t="str">
        <f>IF(Table136[[#This Row],[Total]]&lt;&gt;"",RANK(Table136[[#This Row],[Total]],Table136[Total]),"")</f>
        <v/>
      </c>
      <c r="M108" s="5" t="str">
        <f>IF(Table136[[#This Row],[Name]]&lt;&gt;"",Table136[[#This Row],[Name]],"")</f>
        <v/>
      </c>
    </row>
    <row r="109" spans="10:13">
      <c r="J109" s="3">
        <f>IF(COUNT(Table136[[#This Row],[Class]:[Column4]])&gt;1,MIN(Table136[[#This Row],[Class]:[Column2]]),0)</f>
        <v>0</v>
      </c>
      <c r="K109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09" s="2" t="str">
        <f>IF(Table136[[#This Row],[Total]]&lt;&gt;"",RANK(Table136[[#This Row],[Total]],Table136[Total]),"")</f>
        <v/>
      </c>
      <c r="M109" s="5" t="str">
        <f>IF(Table136[[#This Row],[Name]]&lt;&gt;"",Table136[[#This Row],[Name]],"")</f>
        <v/>
      </c>
    </row>
    <row r="110" spans="10:13">
      <c r="J110" s="3">
        <f>IF(COUNT(Table136[[#This Row],[Class]:[Column4]])&gt;1,MIN(Table136[[#This Row],[Class]:[Column2]]),0)</f>
        <v>0</v>
      </c>
      <c r="K110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10" s="2" t="str">
        <f>IF(Table136[[#This Row],[Total]]&lt;&gt;"",RANK(Table136[[#This Row],[Total]],Table136[Total]),"")</f>
        <v/>
      </c>
      <c r="M110" s="5" t="str">
        <f>IF(Table136[[#This Row],[Name]]&lt;&gt;"",Table136[[#This Row],[Name]],"")</f>
        <v/>
      </c>
    </row>
    <row r="111" spans="10:13">
      <c r="J111" s="3">
        <f>IF(COUNT(Table136[[#This Row],[Class]:[Column4]])&gt;1,MIN(Table136[[#This Row],[Class]:[Column2]]),0)</f>
        <v>0</v>
      </c>
      <c r="K111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11" s="2" t="str">
        <f>IF(Table136[[#This Row],[Total]]&lt;&gt;"",RANK(Table136[[#This Row],[Total]],Table136[Total]),"")</f>
        <v/>
      </c>
      <c r="M111" s="5" t="str">
        <f>IF(Table136[[#This Row],[Name]]&lt;&gt;"",Table136[[#This Row],[Name]],"")</f>
        <v/>
      </c>
    </row>
    <row r="112" spans="10:13">
      <c r="J112" s="3">
        <f>IF(COUNT(Table136[[#This Row],[Class]:[Column4]])&gt;1,MIN(Table136[[#This Row],[Class]:[Column2]]),0)</f>
        <v>0</v>
      </c>
      <c r="K112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12" s="2" t="str">
        <f>IF(Table136[[#This Row],[Total]]&lt;&gt;"",RANK(Table136[[#This Row],[Total]],Table136[Total]),"")</f>
        <v/>
      </c>
      <c r="M112" s="5" t="str">
        <f>IF(Table136[[#This Row],[Name]]&lt;&gt;"",Table136[[#This Row],[Name]],"")</f>
        <v/>
      </c>
    </row>
    <row r="113" spans="10:13">
      <c r="J113" s="3">
        <f>IF(COUNT(Table136[[#This Row],[Class]:[Column4]])&gt;1,MIN(Table136[[#This Row],[Class]:[Column2]]),0)</f>
        <v>0</v>
      </c>
      <c r="K113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13" s="2" t="str">
        <f>IF(Table136[[#This Row],[Total]]&lt;&gt;"",RANK(Table136[[#This Row],[Total]],Table136[Total]),"")</f>
        <v/>
      </c>
      <c r="M113" s="5" t="str">
        <f>IF(Table136[[#This Row],[Name]]&lt;&gt;"",Table136[[#This Row],[Name]],"")</f>
        <v/>
      </c>
    </row>
    <row r="114" spans="10:13">
      <c r="J114" s="3">
        <f>IF(COUNT(Table136[[#This Row],[Class]:[Column4]])&gt;1,MIN(Table136[[#This Row],[Class]:[Column2]]),0)</f>
        <v>0</v>
      </c>
      <c r="K114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14" s="2" t="str">
        <f>IF(Table136[[#This Row],[Total]]&lt;&gt;"",RANK(Table136[[#This Row],[Total]],Table136[Total]),"")</f>
        <v/>
      </c>
      <c r="M114" s="5" t="str">
        <f>IF(Table136[[#This Row],[Name]]&lt;&gt;"",Table136[[#This Row],[Name]],"")</f>
        <v/>
      </c>
    </row>
    <row r="115" spans="10:13">
      <c r="J115" s="3">
        <f>IF(COUNT(Table136[[#This Row],[Class]:[Column4]])&gt;1,MIN(Table136[[#This Row],[Class]:[Column2]]),0)</f>
        <v>0</v>
      </c>
      <c r="K115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15" s="2" t="str">
        <f>IF(Table136[[#This Row],[Total]]&lt;&gt;"",RANK(Table136[[#This Row],[Total]],Table136[Total]),"")</f>
        <v/>
      </c>
      <c r="M115" s="5" t="str">
        <f>IF(Table136[[#This Row],[Name]]&lt;&gt;"",Table136[[#This Row],[Name]],"")</f>
        <v/>
      </c>
    </row>
    <row r="116" spans="10:13">
      <c r="J116" s="3">
        <f>IF(COUNT(Table136[[#This Row],[Class]:[Column4]])&gt;1,MIN(Table136[[#This Row],[Class]:[Column2]]),0)</f>
        <v>0</v>
      </c>
      <c r="K116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16" s="2" t="str">
        <f>IF(Table136[[#This Row],[Total]]&lt;&gt;"",RANK(Table136[[#This Row],[Total]],Table136[Total]),"")</f>
        <v/>
      </c>
      <c r="M116" s="5" t="str">
        <f>IF(Table136[[#This Row],[Name]]&lt;&gt;"",Table136[[#This Row],[Name]],"")</f>
        <v/>
      </c>
    </row>
    <row r="117" spans="10:13">
      <c r="J117" s="3">
        <f>IF(COUNT(Table136[[#This Row],[Class]:[Column4]])&gt;1,MIN(Table136[[#This Row],[Class]:[Column2]]),0)</f>
        <v>0</v>
      </c>
      <c r="K117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17" s="2" t="str">
        <f>IF(Table136[[#This Row],[Total]]&lt;&gt;"",RANK(Table136[[#This Row],[Total]],Table136[Total]),"")</f>
        <v/>
      </c>
      <c r="M117" s="5" t="str">
        <f>IF(Table136[[#This Row],[Name]]&lt;&gt;"",Table136[[#This Row],[Name]],"")</f>
        <v/>
      </c>
    </row>
    <row r="118" spans="10:13">
      <c r="J118" s="3">
        <f>IF(COUNT(Table136[[#This Row],[Class]:[Column4]])&gt;1,MIN(Table136[[#This Row],[Class]:[Column2]]),0)</f>
        <v>0</v>
      </c>
      <c r="K118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18" s="2" t="str">
        <f>IF(Table136[[#This Row],[Total]]&lt;&gt;"",RANK(Table136[[#This Row],[Total]],Table136[Total]),"")</f>
        <v/>
      </c>
      <c r="M118" s="5" t="str">
        <f>IF(Table136[[#This Row],[Name]]&lt;&gt;"",Table136[[#This Row],[Name]],"")</f>
        <v/>
      </c>
    </row>
    <row r="119" spans="10:13">
      <c r="J119" s="3">
        <f>IF(COUNT(Table136[[#This Row],[Class]:[Column4]])&gt;1,MIN(Table136[[#This Row],[Class]:[Column2]]),0)</f>
        <v>0</v>
      </c>
      <c r="K119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19" s="2" t="str">
        <f>IF(Table136[[#This Row],[Total]]&lt;&gt;"",RANK(Table136[[#This Row],[Total]],Table136[Total]),"")</f>
        <v/>
      </c>
      <c r="M119" s="5" t="str">
        <f>IF(Table136[[#This Row],[Name]]&lt;&gt;"",Table136[[#This Row],[Name]],"")</f>
        <v/>
      </c>
    </row>
    <row r="120" spans="10:13">
      <c r="J120" s="3">
        <f>IF(COUNT(Table136[[#This Row],[Class]:[Column4]])&gt;1,MIN(Table136[[#This Row],[Class]:[Column2]]),0)</f>
        <v>0</v>
      </c>
      <c r="K120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20" s="2" t="str">
        <f>IF(Table136[[#This Row],[Total]]&lt;&gt;"",RANK(Table136[[#This Row],[Total]],Table136[Total]),"")</f>
        <v/>
      </c>
      <c r="M120" s="5" t="str">
        <f>IF(Table136[[#This Row],[Name]]&lt;&gt;"",Table136[[#This Row],[Name]],"")</f>
        <v/>
      </c>
    </row>
    <row r="121" spans="10:13">
      <c r="J121" s="3">
        <f>IF(COUNT(Table136[[#This Row],[Class]:[Column4]])&gt;1,MIN(Table136[[#This Row],[Class]:[Column2]]),0)</f>
        <v>0</v>
      </c>
      <c r="K121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21" s="2" t="str">
        <f>IF(Table136[[#This Row],[Total]]&lt;&gt;"",RANK(Table136[[#This Row],[Total]],Table136[Total]),"")</f>
        <v/>
      </c>
      <c r="M121" s="5" t="str">
        <f>IF(Table136[[#This Row],[Name]]&lt;&gt;"",Table136[[#This Row],[Name]],"")</f>
        <v/>
      </c>
    </row>
    <row r="122" spans="10:13">
      <c r="J122" s="3">
        <f>IF(COUNT(Table136[[#This Row],[Class]:[Column4]])&gt;1,MIN(Table136[[#This Row],[Class]:[Column2]]),0)</f>
        <v>0</v>
      </c>
      <c r="K122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22" s="2" t="str">
        <f>IF(Table136[[#This Row],[Total]]&lt;&gt;"",RANK(Table136[[#This Row],[Total]],Table136[Total]),"")</f>
        <v/>
      </c>
      <c r="M122" s="5" t="str">
        <f>IF(Table136[[#This Row],[Name]]&lt;&gt;"",Table136[[#This Row],[Name]],"")</f>
        <v/>
      </c>
    </row>
    <row r="123" spans="10:13">
      <c r="J123" s="3">
        <f>IF(COUNT(Table136[[#This Row],[Class]:[Column4]])&gt;1,MIN(Table136[[#This Row],[Class]:[Column2]]),0)</f>
        <v>0</v>
      </c>
      <c r="K123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23" s="2" t="str">
        <f>IF(Table136[[#This Row],[Total]]&lt;&gt;"",RANK(Table136[[#This Row],[Total]],Table136[Total]),"")</f>
        <v/>
      </c>
      <c r="M123" s="5" t="str">
        <f>IF(Table136[[#This Row],[Name]]&lt;&gt;"",Table136[[#This Row],[Name]],"")</f>
        <v/>
      </c>
    </row>
    <row r="124" spans="10:13">
      <c r="J124" s="3">
        <f>IF(COUNT(Table136[[#This Row],[Class]:[Column4]])&gt;1,MIN(Table136[[#This Row],[Class]:[Column2]]),0)</f>
        <v>0</v>
      </c>
      <c r="K124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24" s="2" t="str">
        <f>IF(Table136[[#This Row],[Total]]&lt;&gt;"",RANK(Table136[[#This Row],[Total]],Table136[Total]),"")</f>
        <v/>
      </c>
      <c r="M124" s="5" t="str">
        <f>IF(Table136[[#This Row],[Name]]&lt;&gt;"",Table136[[#This Row],[Name]],"")</f>
        <v/>
      </c>
    </row>
    <row r="125" spans="10:13">
      <c r="J125" s="3">
        <f>IF(COUNT(Table136[[#This Row],[Class]:[Column4]])&gt;1,MIN(Table136[[#This Row],[Class]:[Column2]]),0)</f>
        <v>0</v>
      </c>
      <c r="K125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25" s="2" t="str">
        <f>IF(Table136[[#This Row],[Total]]&lt;&gt;"",RANK(Table136[[#This Row],[Total]],Table136[Total]),"")</f>
        <v/>
      </c>
      <c r="M125" s="5" t="str">
        <f>IF(Table136[[#This Row],[Name]]&lt;&gt;"",Table136[[#This Row],[Name]],"")</f>
        <v/>
      </c>
    </row>
    <row r="126" spans="10:13">
      <c r="J126" s="3">
        <f>IF(COUNT(Table136[[#This Row],[Class]:[Column4]])&gt;1,MIN(Table136[[#This Row],[Class]:[Column2]]),0)</f>
        <v>0</v>
      </c>
      <c r="K126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26" s="2" t="str">
        <f>IF(Table136[[#This Row],[Total]]&lt;&gt;"",RANK(Table136[[#This Row],[Total]],Table136[Total]),"")</f>
        <v/>
      </c>
      <c r="M126" s="5" t="str">
        <f>IF(Table136[[#This Row],[Name]]&lt;&gt;"",Table136[[#This Row],[Name]],"")</f>
        <v/>
      </c>
    </row>
    <row r="127" spans="10:13">
      <c r="J127" s="3">
        <f>IF(COUNT(Table136[[#This Row],[Class]:[Column4]])&gt;1,MIN(Table136[[#This Row],[Class]:[Column2]]),0)</f>
        <v>0</v>
      </c>
      <c r="K127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27" s="2" t="str">
        <f>IF(Table136[[#This Row],[Total]]&lt;&gt;"",RANK(Table136[[#This Row],[Total]],Table136[Total]),"")</f>
        <v/>
      </c>
      <c r="M127" s="5" t="str">
        <f>IF(Table136[[#This Row],[Name]]&lt;&gt;"",Table136[[#This Row],[Name]],"")</f>
        <v/>
      </c>
    </row>
    <row r="128" spans="10:13">
      <c r="J128" s="3">
        <f>IF(COUNT(Table136[[#This Row],[Class]:[Column4]])&gt;1,MIN(Table136[[#This Row],[Class]:[Column2]]),0)</f>
        <v>0</v>
      </c>
      <c r="K128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28" s="2" t="str">
        <f>IF(Table136[[#This Row],[Total]]&lt;&gt;"",RANK(Table136[[#This Row],[Total]],Table136[Total]),"")</f>
        <v/>
      </c>
      <c r="M128" s="5" t="str">
        <f>IF(Table136[[#This Row],[Name]]&lt;&gt;"",Table136[[#This Row],[Name]],"")</f>
        <v/>
      </c>
    </row>
    <row r="129" spans="10:13">
      <c r="J129" s="3">
        <f>IF(COUNT(Table136[[#This Row],[Class]:[Column4]])&gt;1,MIN(Table136[[#This Row],[Class]:[Column2]]),0)</f>
        <v>0</v>
      </c>
      <c r="K129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29" s="2" t="str">
        <f>IF(Table136[[#This Row],[Total]]&lt;&gt;"",RANK(Table136[[#This Row],[Total]],Table136[Total]),"")</f>
        <v/>
      </c>
      <c r="M129" s="5" t="str">
        <f>IF(Table136[[#This Row],[Name]]&lt;&gt;"",Table136[[#This Row],[Name]],"")</f>
        <v/>
      </c>
    </row>
    <row r="130" spans="10:13">
      <c r="J130" s="3">
        <f>IF(COUNT(Table136[[#This Row],[Class]:[Column4]])&gt;1,MIN(Table136[[#This Row],[Class]:[Column2]]),0)</f>
        <v>0</v>
      </c>
      <c r="K130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30" s="2" t="str">
        <f>IF(Table136[[#This Row],[Total]]&lt;&gt;"",RANK(Table136[[#This Row],[Total]],Table136[Total]),"")</f>
        <v/>
      </c>
      <c r="M130" s="5" t="str">
        <f>IF(Table136[[#This Row],[Name]]&lt;&gt;"",Table136[[#This Row],[Name]],"")</f>
        <v/>
      </c>
    </row>
    <row r="131" spans="10:13">
      <c r="J131" s="3">
        <f>IF(COUNT(Table136[[#This Row],[Class]:[Column4]])&gt;1,MIN(Table136[[#This Row],[Class]:[Column2]]),0)</f>
        <v>0</v>
      </c>
      <c r="K131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31" s="2" t="str">
        <f>IF(Table136[[#This Row],[Total]]&lt;&gt;"",RANK(Table136[[#This Row],[Total]],Table136[Total]),"")</f>
        <v/>
      </c>
      <c r="M131" s="5" t="str">
        <f>IF(Table136[[#This Row],[Name]]&lt;&gt;"",Table136[[#This Row],[Name]],"")</f>
        <v/>
      </c>
    </row>
    <row r="132" spans="10:13">
      <c r="J132" s="3">
        <f>IF(COUNT(Table136[[#This Row],[Class]:[Column4]])&gt;1,MIN(Table136[[#This Row],[Class]:[Column2]]),0)</f>
        <v>0</v>
      </c>
      <c r="K132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32" s="2" t="str">
        <f>IF(Table136[[#This Row],[Total]]&lt;&gt;"",RANK(Table136[[#This Row],[Total]],Table136[Total]),"")</f>
        <v/>
      </c>
      <c r="M132" s="5" t="str">
        <f>IF(Table136[[#This Row],[Name]]&lt;&gt;"",Table136[[#This Row],[Name]],"")</f>
        <v/>
      </c>
    </row>
    <row r="133" spans="10:13">
      <c r="J133" s="3">
        <f>IF(COUNT(Table136[[#This Row],[Class]:[Column4]])&gt;1,MIN(Table136[[#This Row],[Class]:[Column2]]),0)</f>
        <v>0</v>
      </c>
      <c r="K133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33" s="2" t="str">
        <f>IF(Table136[[#This Row],[Total]]&lt;&gt;"",RANK(Table136[[#This Row],[Total]],Table136[Total]),"")</f>
        <v/>
      </c>
      <c r="M133" s="5" t="str">
        <f>IF(Table136[[#This Row],[Name]]&lt;&gt;"",Table136[[#This Row],[Name]],"")</f>
        <v/>
      </c>
    </row>
    <row r="134" spans="10:13">
      <c r="J134" s="3">
        <f>IF(COUNT(Table136[[#This Row],[Class]:[Column4]])&gt;1,MIN(Table136[[#This Row],[Class]:[Column2]]),0)</f>
        <v>0</v>
      </c>
      <c r="K134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34" s="2" t="str">
        <f>IF(Table136[[#This Row],[Total]]&lt;&gt;"",RANK(Table136[[#This Row],[Total]],Table136[Total]),"")</f>
        <v/>
      </c>
      <c r="M134" s="5" t="str">
        <f>IF(Table136[[#This Row],[Name]]&lt;&gt;"",Table136[[#This Row],[Name]],"")</f>
        <v/>
      </c>
    </row>
    <row r="135" spans="10:13">
      <c r="J135" s="3">
        <f>IF(COUNT(Table136[[#This Row],[Class]:[Column4]])&gt;1,MIN(Table136[[#This Row],[Class]:[Column2]]),0)</f>
        <v>0</v>
      </c>
      <c r="K135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35" s="2" t="str">
        <f>IF(Table136[[#This Row],[Total]]&lt;&gt;"",RANK(Table136[[#This Row],[Total]],Table136[Total]),"")</f>
        <v/>
      </c>
      <c r="M135" s="5" t="str">
        <f>IF(Table136[[#This Row],[Name]]&lt;&gt;"",Table136[[#This Row],[Name]],"")</f>
        <v/>
      </c>
    </row>
    <row r="136" spans="10:13">
      <c r="J136" s="3">
        <f>IF(COUNT(Table136[[#This Row],[Class]:[Column4]])&gt;1,MIN(Table136[[#This Row],[Class]:[Column2]]),0)</f>
        <v>0</v>
      </c>
      <c r="K136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36" s="2" t="str">
        <f>IF(Table136[[#This Row],[Total]]&lt;&gt;"",RANK(Table136[[#This Row],[Total]],Table136[Total]),"")</f>
        <v/>
      </c>
      <c r="M136" s="5" t="str">
        <f>IF(Table136[[#This Row],[Name]]&lt;&gt;"",Table136[[#This Row],[Name]],"")</f>
        <v/>
      </c>
    </row>
    <row r="137" spans="10:13">
      <c r="J137" s="3">
        <f>IF(COUNT(Table136[[#This Row],[Class]:[Column4]])&gt;1,MIN(Table136[[#This Row],[Class]:[Column2]]),0)</f>
        <v>0</v>
      </c>
      <c r="K137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37" s="2" t="str">
        <f>IF(Table136[[#This Row],[Total]]&lt;&gt;"",RANK(Table136[[#This Row],[Total]],Table136[Total]),"")</f>
        <v/>
      </c>
      <c r="M137" s="5" t="str">
        <f>IF(Table136[[#This Row],[Name]]&lt;&gt;"",Table136[[#This Row],[Name]],"")</f>
        <v/>
      </c>
    </row>
    <row r="138" spans="10:13">
      <c r="J138" s="3">
        <f>IF(COUNT(Table136[[#This Row],[Class]:[Column4]])&gt;1,MIN(Table136[[#This Row],[Class]:[Column2]]),0)</f>
        <v>0</v>
      </c>
      <c r="K138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38" s="2" t="str">
        <f>IF(Table136[[#This Row],[Total]]&lt;&gt;"",RANK(Table136[[#This Row],[Total]],Table136[Total]),"")</f>
        <v/>
      </c>
      <c r="M138" s="5" t="str">
        <f>IF(Table136[[#This Row],[Name]]&lt;&gt;"",Table136[[#This Row],[Name]],"")</f>
        <v/>
      </c>
    </row>
    <row r="139" spans="10:13">
      <c r="J139" s="3">
        <f>IF(COUNT(Table136[[#This Row],[Class]:[Column4]])&gt;1,MIN(Table136[[#This Row],[Class]:[Column2]]),0)</f>
        <v>0</v>
      </c>
      <c r="K139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39" s="2" t="str">
        <f>IF(Table136[[#This Row],[Total]]&lt;&gt;"",RANK(Table136[[#This Row],[Total]],Table136[Total]),"")</f>
        <v/>
      </c>
      <c r="M139" s="5" t="str">
        <f>IF(Table136[[#This Row],[Name]]&lt;&gt;"",Table136[[#This Row],[Name]],"")</f>
        <v/>
      </c>
    </row>
    <row r="140" spans="10:13">
      <c r="J140" s="3">
        <f>IF(COUNT(Table136[[#This Row],[Class]:[Column4]])&gt;1,MIN(Table136[[#This Row],[Class]:[Column2]]),0)</f>
        <v>0</v>
      </c>
      <c r="K140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40" s="2" t="str">
        <f>IF(Table136[[#This Row],[Total]]&lt;&gt;"",RANK(Table136[[#This Row],[Total]],Table136[Total]),"")</f>
        <v/>
      </c>
      <c r="M140" s="5" t="str">
        <f>IF(Table136[[#This Row],[Name]]&lt;&gt;"",Table136[[#This Row],[Name]],"")</f>
        <v/>
      </c>
    </row>
    <row r="141" spans="10:13">
      <c r="J141" s="3">
        <f>IF(COUNT(Table136[[#This Row],[Class]:[Column4]])&gt;1,MIN(Table136[[#This Row],[Class]:[Column2]]),0)</f>
        <v>0</v>
      </c>
      <c r="K141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41" s="2" t="str">
        <f>IF(Table136[[#This Row],[Total]]&lt;&gt;"",RANK(Table136[[#This Row],[Total]],Table136[Total]),"")</f>
        <v/>
      </c>
      <c r="M141" s="5" t="str">
        <f>IF(Table136[[#This Row],[Name]]&lt;&gt;"",Table136[[#This Row],[Name]],"")</f>
        <v/>
      </c>
    </row>
    <row r="142" spans="10:13">
      <c r="J142" s="3">
        <f>IF(COUNT(Table136[[#This Row],[Class]:[Column4]])&gt;1,MIN(Table136[[#This Row],[Class]:[Column2]]),0)</f>
        <v>0</v>
      </c>
      <c r="K142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42" s="2" t="str">
        <f>IF(Table136[[#This Row],[Total]]&lt;&gt;"",RANK(Table136[[#This Row],[Total]],Table136[Total]),"")</f>
        <v/>
      </c>
      <c r="M142" s="5" t="str">
        <f>IF(Table136[[#This Row],[Name]]&lt;&gt;"",Table136[[#This Row],[Name]],"")</f>
        <v/>
      </c>
    </row>
    <row r="143" spans="10:13">
      <c r="J143" s="3">
        <f>IF(COUNT(Table136[[#This Row],[Class]:[Column4]])&gt;1,MIN(Table136[[#This Row],[Class]:[Column2]]),0)</f>
        <v>0</v>
      </c>
      <c r="K143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43" s="2" t="str">
        <f>IF(Table136[[#This Row],[Total]]&lt;&gt;"",RANK(Table136[[#This Row],[Total]],Table136[Total]),"")</f>
        <v/>
      </c>
      <c r="M143" s="5" t="str">
        <f>IF(Table136[[#This Row],[Name]]&lt;&gt;"",Table136[[#This Row],[Name]],"")</f>
        <v/>
      </c>
    </row>
    <row r="144" spans="10:13">
      <c r="J144" s="3">
        <f>IF(COUNT(Table136[[#This Row],[Class]:[Column4]])&gt;1,MIN(Table136[[#This Row],[Class]:[Column2]]),0)</f>
        <v>0</v>
      </c>
      <c r="K144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44" s="2" t="str">
        <f>IF(Table136[[#This Row],[Total]]&lt;&gt;"",RANK(Table136[[#This Row],[Total]],Table136[Total]),"")</f>
        <v/>
      </c>
      <c r="M144" s="5" t="str">
        <f>IF(Table136[[#This Row],[Name]]&lt;&gt;"",Table136[[#This Row],[Name]],"")</f>
        <v/>
      </c>
    </row>
    <row r="145" spans="10:13">
      <c r="J145" s="3">
        <f>IF(COUNT(Table136[[#This Row],[Class]:[Column4]])&gt;1,MIN(Table136[[#This Row],[Class]:[Column2]]),0)</f>
        <v>0</v>
      </c>
      <c r="K145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45" s="2" t="str">
        <f>IF(Table136[[#This Row],[Total]]&lt;&gt;"",RANK(Table136[[#This Row],[Total]],Table136[Total]),"")</f>
        <v/>
      </c>
      <c r="M145" s="5" t="str">
        <f>IF(Table136[[#This Row],[Name]]&lt;&gt;"",Table136[[#This Row],[Name]],"")</f>
        <v/>
      </c>
    </row>
    <row r="146" spans="10:13">
      <c r="J146" s="3">
        <f>IF(COUNT(Table136[[#This Row],[Class]:[Column4]])&gt;1,MIN(Table136[[#This Row],[Class]:[Column2]]),0)</f>
        <v>0</v>
      </c>
      <c r="K146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46" s="2" t="str">
        <f>IF(Table136[[#This Row],[Total]]&lt;&gt;"",RANK(Table136[[#This Row],[Total]],Table136[Total]),"")</f>
        <v/>
      </c>
      <c r="M146" s="5" t="str">
        <f>IF(Table136[[#This Row],[Name]]&lt;&gt;"",Table136[[#This Row],[Name]],"")</f>
        <v/>
      </c>
    </row>
    <row r="147" spans="10:13">
      <c r="J147" s="3">
        <f>IF(COUNT(Table136[[#This Row],[Class]:[Column4]])&gt;1,MIN(Table136[[#This Row],[Class]:[Column2]]),0)</f>
        <v>0</v>
      </c>
      <c r="K147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47" s="2" t="str">
        <f>IF(Table136[[#This Row],[Total]]&lt;&gt;"",RANK(Table136[[#This Row],[Total]],Table136[Total]),"")</f>
        <v/>
      </c>
      <c r="M147" s="5" t="str">
        <f>IF(Table136[[#This Row],[Name]]&lt;&gt;"",Table136[[#This Row],[Name]],"")</f>
        <v/>
      </c>
    </row>
    <row r="148" spans="10:13">
      <c r="J148" s="3">
        <f>IF(COUNT(Table136[[#This Row],[Class]:[Column4]])&gt;1,MIN(Table136[[#This Row],[Class]:[Column2]]),0)</f>
        <v>0</v>
      </c>
      <c r="K148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48" s="2" t="str">
        <f>IF(Table136[[#This Row],[Total]]&lt;&gt;"",RANK(Table136[[#This Row],[Total]],Table136[Total]),"")</f>
        <v/>
      </c>
      <c r="M148" s="5" t="str">
        <f>IF(Table136[[#This Row],[Name]]&lt;&gt;"",Table136[[#This Row],[Name]],"")</f>
        <v/>
      </c>
    </row>
    <row r="149" spans="10:13">
      <c r="J149" s="3">
        <f>IF(COUNT(Table136[[#This Row],[Class]:[Column4]])&gt;1,MIN(Table136[[#This Row],[Class]:[Column2]]),0)</f>
        <v>0</v>
      </c>
      <c r="K149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49" s="2" t="str">
        <f>IF(Table136[[#This Row],[Total]]&lt;&gt;"",RANK(Table136[[#This Row],[Total]],Table136[Total]),"")</f>
        <v/>
      </c>
      <c r="M149" s="5" t="str">
        <f>IF(Table136[[#This Row],[Name]]&lt;&gt;"",Table136[[#This Row],[Name]],"")</f>
        <v/>
      </c>
    </row>
    <row r="150" spans="10:13">
      <c r="J150" s="3">
        <f>IF(COUNT(Table136[[#This Row],[Class]:[Column4]])&gt;1,MIN(Table136[[#This Row],[Class]:[Column2]]),0)</f>
        <v>0</v>
      </c>
      <c r="K150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50" s="2" t="str">
        <f>IF(Table136[[#This Row],[Total]]&lt;&gt;"",RANK(Table136[[#This Row],[Total]],Table136[Total]),"")</f>
        <v/>
      </c>
      <c r="M150" s="5" t="str">
        <f>IF(Table136[[#This Row],[Name]]&lt;&gt;"",Table136[[#This Row],[Name]],"")</f>
        <v/>
      </c>
    </row>
    <row r="151" spans="10:13">
      <c r="J151" s="3">
        <f>IF(COUNT(Table136[[#This Row],[Class]:[Column4]])&gt;1,MIN(Table136[[#This Row],[Class]:[Column2]]),0)</f>
        <v>0</v>
      </c>
      <c r="K151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51" s="2" t="str">
        <f>IF(Table136[[#This Row],[Total]]&lt;&gt;"",RANK(Table136[[#This Row],[Total]],Table136[Total]),"")</f>
        <v/>
      </c>
      <c r="M151" s="5" t="str">
        <f>IF(Table136[[#This Row],[Name]]&lt;&gt;"",Table136[[#This Row],[Name]],"")</f>
        <v/>
      </c>
    </row>
    <row r="152" spans="10:13">
      <c r="J152" s="3">
        <f>IF(COUNT(Table136[[#This Row],[Class]:[Column4]])&gt;1,MIN(Table136[[#This Row],[Class]:[Column2]]),0)</f>
        <v>0</v>
      </c>
      <c r="K152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52" s="2" t="str">
        <f>IF(Table136[[#This Row],[Total]]&lt;&gt;"",RANK(Table136[[#This Row],[Total]],Table136[Total]),"")</f>
        <v/>
      </c>
      <c r="M152" s="5" t="str">
        <f>IF(Table136[[#This Row],[Name]]&lt;&gt;"",Table136[[#This Row],[Name]],"")</f>
        <v/>
      </c>
    </row>
    <row r="153" spans="10:13">
      <c r="J153" s="3">
        <f>IF(COUNT(Table136[[#This Row],[Class]:[Column4]])&gt;1,MIN(Table136[[#This Row],[Class]:[Column2]]),0)</f>
        <v>0</v>
      </c>
      <c r="K153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53" s="2" t="str">
        <f>IF(Table136[[#This Row],[Total]]&lt;&gt;"",RANK(Table136[[#This Row],[Total]],Table136[Total]),"")</f>
        <v/>
      </c>
      <c r="M153" s="5" t="str">
        <f>IF(Table136[[#This Row],[Name]]&lt;&gt;"",Table136[[#This Row],[Name]],"")</f>
        <v/>
      </c>
    </row>
    <row r="154" spans="10:13">
      <c r="J154" s="3">
        <f>IF(COUNT(Table136[[#This Row],[Class]:[Column4]])&gt;1,MIN(Table136[[#This Row],[Class]:[Column2]]),0)</f>
        <v>0</v>
      </c>
      <c r="K154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54" s="2" t="str">
        <f>IF(Table136[[#This Row],[Total]]&lt;&gt;"",RANK(Table136[[#This Row],[Total]],Table136[Total]),"")</f>
        <v/>
      </c>
      <c r="M154" s="5" t="str">
        <f>IF(Table136[[#This Row],[Name]]&lt;&gt;"",Table136[[#This Row],[Name]],"")</f>
        <v/>
      </c>
    </row>
    <row r="155" spans="10:13">
      <c r="J155" s="3">
        <f>IF(COUNT(Table136[[#This Row],[Class]:[Column4]])&gt;1,MIN(Table136[[#This Row],[Class]:[Column2]]),0)</f>
        <v>0</v>
      </c>
      <c r="K155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55" s="2" t="str">
        <f>IF(Table136[[#This Row],[Total]]&lt;&gt;"",RANK(Table136[[#This Row],[Total]],Table136[Total]),"")</f>
        <v/>
      </c>
      <c r="M155" s="5" t="str">
        <f>IF(Table136[[#This Row],[Name]]&lt;&gt;"",Table136[[#This Row],[Name]],"")</f>
        <v/>
      </c>
    </row>
    <row r="156" spans="10:13">
      <c r="J156" s="3">
        <f>IF(COUNT(Table136[[#This Row],[Class]:[Column4]])&gt;1,MIN(Table136[[#This Row],[Class]:[Column2]]),0)</f>
        <v>0</v>
      </c>
      <c r="K156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56" s="2" t="str">
        <f>IF(Table136[[#This Row],[Total]]&lt;&gt;"",RANK(Table136[[#This Row],[Total]],Table136[Total]),"")</f>
        <v/>
      </c>
      <c r="M156" s="5" t="str">
        <f>IF(Table136[[#This Row],[Name]]&lt;&gt;"",Table136[[#This Row],[Name]],"")</f>
        <v/>
      </c>
    </row>
    <row r="157" spans="10:13">
      <c r="J157" s="3">
        <f>IF(COUNT(Table136[[#This Row],[Class]:[Column4]])&gt;1,MIN(Table136[[#This Row],[Class]:[Column2]]),0)</f>
        <v>0</v>
      </c>
      <c r="K157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57" s="2" t="str">
        <f>IF(Table136[[#This Row],[Total]]&lt;&gt;"",RANK(Table136[[#This Row],[Total]],Table136[Total]),"")</f>
        <v/>
      </c>
      <c r="M157" s="5" t="str">
        <f>IF(Table136[[#This Row],[Name]]&lt;&gt;"",Table136[[#This Row],[Name]],"")</f>
        <v/>
      </c>
    </row>
    <row r="158" spans="10:13">
      <c r="J158" s="3">
        <f>IF(COUNT(Table136[[#This Row],[Class]:[Column4]])&gt;1,MIN(Table136[[#This Row],[Class]:[Column2]]),0)</f>
        <v>0</v>
      </c>
      <c r="K158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58" s="2" t="str">
        <f>IF(Table136[[#This Row],[Total]]&lt;&gt;"",RANK(Table136[[#This Row],[Total]],Table136[Total]),"")</f>
        <v/>
      </c>
      <c r="M158" s="5" t="str">
        <f>IF(Table136[[#This Row],[Name]]&lt;&gt;"",Table136[[#This Row],[Name]],"")</f>
        <v/>
      </c>
    </row>
    <row r="159" spans="10:13">
      <c r="J159" s="3">
        <f>IF(COUNT(Table136[[#This Row],[Class]:[Column4]])&gt;1,MIN(Table136[[#This Row],[Class]:[Column2]]),0)</f>
        <v>0</v>
      </c>
      <c r="K159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59" s="2" t="str">
        <f>IF(Table136[[#This Row],[Total]]&lt;&gt;"",RANK(Table136[[#This Row],[Total]],Table136[Total]),"")</f>
        <v/>
      </c>
      <c r="M159" s="5" t="str">
        <f>IF(Table136[[#This Row],[Name]]&lt;&gt;"",Table136[[#This Row],[Name]],"")</f>
        <v/>
      </c>
    </row>
    <row r="160" spans="10:13">
      <c r="J160" s="3">
        <f>IF(COUNT(Table136[[#This Row],[Class]:[Column4]])&gt;1,MIN(Table136[[#This Row],[Class]:[Column2]]),0)</f>
        <v>0</v>
      </c>
      <c r="K160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60" s="2" t="str">
        <f>IF(Table136[[#This Row],[Total]]&lt;&gt;"",RANK(Table136[[#This Row],[Total]],Table136[Total]),"")</f>
        <v/>
      </c>
      <c r="M160" s="5" t="str">
        <f>IF(Table136[[#This Row],[Name]]&lt;&gt;"",Table136[[#This Row],[Name]],"")</f>
        <v/>
      </c>
    </row>
    <row r="161" spans="10:13">
      <c r="J161" s="3">
        <f>IF(COUNT(Table136[[#This Row],[Class]:[Column4]])&gt;1,MIN(Table136[[#This Row],[Class]:[Column2]]),0)</f>
        <v>0</v>
      </c>
      <c r="K161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61" s="2" t="str">
        <f>IF(Table136[[#This Row],[Total]]&lt;&gt;"",RANK(Table136[[#This Row],[Total]],Table136[Total]),"")</f>
        <v/>
      </c>
      <c r="M161" s="5" t="str">
        <f>IF(Table136[[#This Row],[Name]]&lt;&gt;"",Table136[[#This Row],[Name]],"")</f>
        <v/>
      </c>
    </row>
    <row r="162" spans="10:13">
      <c r="J162" s="3">
        <f>IF(COUNT(Table136[[#This Row],[Class]:[Column4]])&gt;1,MIN(Table136[[#This Row],[Class]:[Column2]]),0)</f>
        <v>0</v>
      </c>
      <c r="K162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62" s="2" t="str">
        <f>IF(Table136[[#This Row],[Total]]&lt;&gt;"",RANK(Table136[[#This Row],[Total]],Table136[Total]),"")</f>
        <v/>
      </c>
      <c r="M162" s="5" t="str">
        <f>IF(Table136[[#This Row],[Name]]&lt;&gt;"",Table136[[#This Row],[Name]],"")</f>
        <v/>
      </c>
    </row>
    <row r="163" spans="10:13">
      <c r="J163" s="3">
        <f>IF(COUNT(Table136[[#This Row],[Class]:[Column4]])&gt;1,MIN(Table136[[#This Row],[Class]:[Column2]]),0)</f>
        <v>0</v>
      </c>
      <c r="K163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63" s="2" t="str">
        <f>IF(Table136[[#This Row],[Total]]&lt;&gt;"",RANK(Table136[[#This Row],[Total]],Table136[Total]),"")</f>
        <v/>
      </c>
      <c r="M163" s="5" t="str">
        <f>IF(Table136[[#This Row],[Name]]&lt;&gt;"",Table136[[#This Row],[Name]],"")</f>
        <v/>
      </c>
    </row>
    <row r="164" spans="10:13">
      <c r="J164" s="3">
        <f>IF(COUNT(Table136[[#This Row],[Class]:[Column4]])&gt;1,MIN(Table136[[#This Row],[Class]:[Column2]]),0)</f>
        <v>0</v>
      </c>
      <c r="K164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64" s="2" t="str">
        <f>IF(Table136[[#This Row],[Total]]&lt;&gt;"",RANK(Table136[[#This Row],[Total]],Table136[Total]),"")</f>
        <v/>
      </c>
      <c r="M164" s="5" t="str">
        <f>IF(Table136[[#This Row],[Name]]&lt;&gt;"",Table136[[#This Row],[Name]],"")</f>
        <v/>
      </c>
    </row>
    <row r="165" spans="10:13">
      <c r="J165" s="3">
        <f>IF(COUNT(Table136[[#This Row],[Class]:[Column4]])&gt;1,MIN(Table136[[#This Row],[Class]:[Column2]]),0)</f>
        <v>0</v>
      </c>
      <c r="K165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65" s="2" t="str">
        <f>IF(Table136[[#This Row],[Total]]&lt;&gt;"",RANK(Table136[[#This Row],[Total]],Table136[Total]),"")</f>
        <v/>
      </c>
      <c r="M165" s="5" t="str">
        <f>IF(Table136[[#This Row],[Name]]&lt;&gt;"",Table136[[#This Row],[Name]],"")</f>
        <v/>
      </c>
    </row>
    <row r="166" spans="10:13">
      <c r="J166" s="3">
        <f>IF(COUNT(Table136[[#This Row],[Class]:[Column4]])&gt;1,MIN(Table136[[#This Row],[Class]:[Column2]]),0)</f>
        <v>0</v>
      </c>
      <c r="K166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66" s="2" t="str">
        <f>IF(Table136[[#This Row],[Total]]&lt;&gt;"",RANK(Table136[[#This Row],[Total]],Table136[Total]),"")</f>
        <v/>
      </c>
      <c r="M166" s="5" t="str">
        <f>IF(Table136[[#This Row],[Name]]&lt;&gt;"",Table136[[#This Row],[Name]],"")</f>
        <v/>
      </c>
    </row>
    <row r="167" spans="10:13">
      <c r="J167" s="3">
        <f>IF(COUNT(Table136[[#This Row],[Class]:[Column4]])&gt;1,MIN(Table136[[#This Row],[Class]:[Column2]]),0)</f>
        <v>0</v>
      </c>
      <c r="K167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67" s="2" t="str">
        <f>IF(Table136[[#This Row],[Total]]&lt;&gt;"",RANK(Table136[[#This Row],[Total]],Table136[Total]),"")</f>
        <v/>
      </c>
      <c r="M167" s="5" t="str">
        <f>IF(Table136[[#This Row],[Name]]&lt;&gt;"",Table136[[#This Row],[Name]],"")</f>
        <v/>
      </c>
    </row>
    <row r="168" spans="10:13">
      <c r="J168" s="3">
        <f>IF(COUNT(Table136[[#This Row],[Class]:[Column4]])&gt;1,MIN(Table136[[#This Row],[Class]:[Column2]]),0)</f>
        <v>0</v>
      </c>
      <c r="K168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68" s="2" t="str">
        <f>IF(Table136[[#This Row],[Total]]&lt;&gt;"",RANK(Table136[[#This Row],[Total]],Table136[Total]),"")</f>
        <v/>
      </c>
      <c r="M168" s="5" t="str">
        <f>IF(Table136[[#This Row],[Name]]&lt;&gt;"",Table136[[#This Row],[Name]],"")</f>
        <v/>
      </c>
    </row>
    <row r="169" spans="10:13">
      <c r="J169" s="3">
        <f>IF(COUNT(Table136[[#This Row],[Class]:[Column4]])&gt;1,MIN(Table136[[#This Row],[Class]:[Column2]]),0)</f>
        <v>0</v>
      </c>
      <c r="K169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69" s="2" t="str">
        <f>IF(Table136[[#This Row],[Total]]&lt;&gt;"",RANK(Table136[[#This Row],[Total]],Table136[Total]),"")</f>
        <v/>
      </c>
      <c r="M169" s="5" t="str">
        <f>IF(Table136[[#This Row],[Name]]&lt;&gt;"",Table136[[#This Row],[Name]],"")</f>
        <v/>
      </c>
    </row>
    <row r="170" spans="10:13">
      <c r="J170" s="3">
        <f>IF(COUNT(Table136[[#This Row],[Class]:[Column4]])&gt;1,MIN(Table136[[#This Row],[Class]:[Column2]]),0)</f>
        <v>0</v>
      </c>
      <c r="K170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70" s="2" t="str">
        <f>IF(Table136[[#This Row],[Total]]&lt;&gt;"",RANK(Table136[[#This Row],[Total]],Table136[Total]),"")</f>
        <v/>
      </c>
      <c r="M170" s="5" t="str">
        <f>IF(Table136[[#This Row],[Name]]&lt;&gt;"",Table136[[#This Row],[Name]],"")</f>
        <v/>
      </c>
    </row>
    <row r="171" spans="10:13">
      <c r="J171" s="3">
        <f>IF(COUNT(Table136[[#This Row],[Class]:[Column4]])&gt;1,MIN(Table136[[#This Row],[Class]:[Column2]]),0)</f>
        <v>0</v>
      </c>
      <c r="K171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71" s="2" t="str">
        <f>IF(Table136[[#This Row],[Total]]&lt;&gt;"",RANK(Table136[[#This Row],[Total]],Table136[Total]),"")</f>
        <v/>
      </c>
      <c r="M171" s="5" t="str">
        <f>IF(Table136[[#This Row],[Name]]&lt;&gt;"",Table136[[#This Row],[Name]],"")</f>
        <v/>
      </c>
    </row>
    <row r="172" spans="10:13">
      <c r="J172" s="3">
        <f>IF(COUNT(Table136[[#This Row],[Class]:[Column4]])&gt;1,MIN(Table136[[#This Row],[Class]:[Column2]]),0)</f>
        <v>0</v>
      </c>
      <c r="K172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72" s="2" t="str">
        <f>IF(Table136[[#This Row],[Total]]&lt;&gt;"",RANK(Table136[[#This Row],[Total]],Table136[Total]),"")</f>
        <v/>
      </c>
      <c r="M172" s="5" t="str">
        <f>IF(Table136[[#This Row],[Name]]&lt;&gt;"",Table136[[#This Row],[Name]],"")</f>
        <v/>
      </c>
    </row>
    <row r="173" spans="10:13">
      <c r="J173" s="3">
        <f>IF(COUNT(Table136[[#This Row],[Class]:[Column4]])&gt;1,MIN(Table136[[#This Row],[Class]:[Column2]]),0)</f>
        <v>0</v>
      </c>
      <c r="K173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73" s="2" t="str">
        <f>IF(Table136[[#This Row],[Total]]&lt;&gt;"",RANK(Table136[[#This Row],[Total]],Table136[Total]),"")</f>
        <v/>
      </c>
      <c r="M173" s="5" t="str">
        <f>IF(Table136[[#This Row],[Name]]&lt;&gt;"",Table136[[#This Row],[Name]],"")</f>
        <v/>
      </c>
    </row>
    <row r="174" spans="10:13">
      <c r="J174" s="3">
        <f>IF(COUNT(Table136[[#This Row],[Class]:[Column4]])&gt;1,MIN(Table136[[#This Row],[Class]:[Column2]]),0)</f>
        <v>0</v>
      </c>
      <c r="K174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74" s="2" t="str">
        <f>IF(Table136[[#This Row],[Total]]&lt;&gt;"",RANK(Table136[[#This Row],[Total]],Table136[Total]),"")</f>
        <v/>
      </c>
      <c r="M174" s="5" t="str">
        <f>IF(Table136[[#This Row],[Name]]&lt;&gt;"",Table136[[#This Row],[Name]],"")</f>
        <v/>
      </c>
    </row>
    <row r="175" spans="10:13">
      <c r="J175" s="3">
        <f>IF(COUNT(Table136[[#This Row],[Class]:[Column4]])&gt;1,MIN(Table136[[#This Row],[Class]:[Column2]]),0)</f>
        <v>0</v>
      </c>
      <c r="K175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75" s="2" t="str">
        <f>IF(Table136[[#This Row],[Total]]&lt;&gt;"",RANK(Table136[[#This Row],[Total]],Table136[Total]),"")</f>
        <v/>
      </c>
      <c r="M175" s="5" t="str">
        <f>IF(Table136[[#This Row],[Name]]&lt;&gt;"",Table136[[#This Row],[Name]],"")</f>
        <v/>
      </c>
    </row>
    <row r="176" spans="10:13">
      <c r="J176" s="3">
        <f>IF(COUNT(Table136[[#This Row],[Class]:[Column4]])&gt;1,MIN(Table136[[#This Row],[Class]:[Column2]]),0)</f>
        <v>0</v>
      </c>
      <c r="K176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76" s="2" t="str">
        <f>IF(Table136[[#This Row],[Total]]&lt;&gt;"",RANK(Table136[[#This Row],[Total]],Table136[Total]),"")</f>
        <v/>
      </c>
      <c r="M176" s="5" t="str">
        <f>IF(Table136[[#This Row],[Name]]&lt;&gt;"",Table136[[#This Row],[Name]],"")</f>
        <v/>
      </c>
    </row>
    <row r="177" spans="10:13">
      <c r="J177" s="3">
        <f>IF(COUNT(Table136[[#This Row],[Class]:[Column4]])&gt;1,MIN(Table136[[#This Row],[Class]:[Column2]]),0)</f>
        <v>0</v>
      </c>
      <c r="K177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77" s="2" t="str">
        <f>IF(Table136[[#This Row],[Total]]&lt;&gt;"",RANK(Table136[[#This Row],[Total]],Table136[Total]),"")</f>
        <v/>
      </c>
      <c r="M177" s="5" t="str">
        <f>IF(Table136[[#This Row],[Name]]&lt;&gt;"",Table136[[#This Row],[Name]],"")</f>
        <v/>
      </c>
    </row>
    <row r="178" spans="10:13">
      <c r="J178" s="3">
        <f>IF(COUNT(Table136[[#This Row],[Class]:[Column4]])&gt;1,MIN(Table136[[#This Row],[Class]:[Column2]]),0)</f>
        <v>0</v>
      </c>
      <c r="K178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78" s="2" t="str">
        <f>IF(Table136[[#This Row],[Total]]&lt;&gt;"",RANK(Table136[[#This Row],[Total]],Table136[Total]),"")</f>
        <v/>
      </c>
      <c r="M178" s="5" t="str">
        <f>IF(Table136[[#This Row],[Name]]&lt;&gt;"",Table136[[#This Row],[Name]],"")</f>
        <v/>
      </c>
    </row>
    <row r="179" spans="10:13">
      <c r="J179" s="3">
        <f>IF(COUNT(Table136[[#This Row],[Class]:[Column4]])&gt;1,MIN(Table136[[#This Row],[Class]:[Column2]]),0)</f>
        <v>0</v>
      </c>
      <c r="K179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79" s="2" t="str">
        <f>IF(Table136[[#This Row],[Total]]&lt;&gt;"",RANK(Table136[[#This Row],[Total]],Table136[Total]),"")</f>
        <v/>
      </c>
      <c r="M179" s="5" t="str">
        <f>IF(Table136[[#This Row],[Name]]&lt;&gt;"",Table136[[#This Row],[Name]],"")</f>
        <v/>
      </c>
    </row>
    <row r="180" spans="10:13">
      <c r="J180" s="3">
        <f>IF(COUNT(Table136[[#This Row],[Class]:[Column4]])&gt;1,MIN(Table136[[#This Row],[Class]:[Column2]]),0)</f>
        <v>0</v>
      </c>
      <c r="K180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80" s="2" t="str">
        <f>IF(Table136[[#This Row],[Total]]&lt;&gt;"",RANK(Table136[[#This Row],[Total]],Table136[Total]),"")</f>
        <v/>
      </c>
      <c r="M180" s="5" t="str">
        <f>IF(Table136[[#This Row],[Name]]&lt;&gt;"",Table136[[#This Row],[Name]],"")</f>
        <v/>
      </c>
    </row>
    <row r="181" spans="10:13">
      <c r="J181" s="3">
        <f>IF(COUNT(Table136[[#This Row],[Class]:[Column4]])&gt;1,MIN(Table136[[#This Row],[Class]:[Column2]]),0)</f>
        <v>0</v>
      </c>
      <c r="K181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81" s="2" t="str">
        <f>IF(Table136[[#This Row],[Total]]&lt;&gt;"",RANK(Table136[[#This Row],[Total]],Table136[Total]),"")</f>
        <v/>
      </c>
      <c r="M181" s="5" t="str">
        <f>IF(Table136[[#This Row],[Name]]&lt;&gt;"",Table136[[#This Row],[Name]],"")</f>
        <v/>
      </c>
    </row>
    <row r="182" spans="10:13">
      <c r="J182" s="3">
        <f>IF(COUNT(Table136[[#This Row],[Class]:[Column4]])&gt;1,MIN(Table136[[#This Row],[Class]:[Column2]]),0)</f>
        <v>0</v>
      </c>
      <c r="K182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82" s="2" t="str">
        <f>IF(Table136[[#This Row],[Total]]&lt;&gt;"",RANK(Table136[[#This Row],[Total]],Table136[Total]),"")</f>
        <v/>
      </c>
      <c r="M182" s="5" t="str">
        <f>IF(Table136[[#This Row],[Name]]&lt;&gt;"",Table136[[#This Row],[Name]],"")</f>
        <v/>
      </c>
    </row>
    <row r="183" spans="10:13">
      <c r="J183" s="3">
        <f>IF(COUNT(Table136[[#This Row],[Class]:[Column4]])&gt;1,MIN(Table136[[#This Row],[Class]:[Column2]]),0)</f>
        <v>0</v>
      </c>
      <c r="K183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83" s="2" t="str">
        <f>IF(Table136[[#This Row],[Total]]&lt;&gt;"",RANK(Table136[[#This Row],[Total]],Table136[Total]),"")</f>
        <v/>
      </c>
      <c r="M183" s="5" t="str">
        <f>IF(Table136[[#This Row],[Name]]&lt;&gt;"",Table136[[#This Row],[Name]],"")</f>
        <v/>
      </c>
    </row>
    <row r="184" spans="10:13">
      <c r="J184" s="3">
        <f>IF(COUNT(Table136[[#This Row],[Class]:[Column4]])&gt;1,MIN(Table136[[#This Row],[Class]:[Column2]]),0)</f>
        <v>0</v>
      </c>
      <c r="K184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84" s="2" t="str">
        <f>IF(Table136[[#This Row],[Total]]&lt;&gt;"",RANK(Table136[[#This Row],[Total]],Table136[Total]),"")</f>
        <v/>
      </c>
      <c r="M184" s="5" t="str">
        <f>IF(Table136[[#This Row],[Name]]&lt;&gt;"",Table136[[#This Row],[Name]],"")</f>
        <v/>
      </c>
    </row>
    <row r="185" spans="10:13">
      <c r="J185" s="3">
        <f>IF(COUNT(Table136[[#This Row],[Class]:[Column4]])&gt;1,MIN(Table136[[#This Row],[Class]:[Column2]]),0)</f>
        <v>0</v>
      </c>
      <c r="K185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85" s="2" t="str">
        <f>IF(Table136[[#This Row],[Total]]&lt;&gt;"",RANK(Table136[[#This Row],[Total]],Table136[Total]),"")</f>
        <v/>
      </c>
      <c r="M185" s="5" t="str">
        <f>IF(Table136[[#This Row],[Name]]&lt;&gt;"",Table136[[#This Row],[Name]],"")</f>
        <v/>
      </c>
    </row>
    <row r="186" spans="10:13">
      <c r="J186" s="3">
        <f>IF(COUNT(Table136[[#This Row],[Class]:[Column4]])&gt;1,MIN(Table136[[#This Row],[Class]:[Column2]]),0)</f>
        <v>0</v>
      </c>
      <c r="K186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86" s="2" t="str">
        <f>IF(Table136[[#This Row],[Total]]&lt;&gt;"",RANK(Table136[[#This Row],[Total]],Table136[Total]),"")</f>
        <v/>
      </c>
      <c r="M186" s="5" t="str">
        <f>IF(Table136[[#This Row],[Name]]&lt;&gt;"",Table136[[#This Row],[Name]],"")</f>
        <v/>
      </c>
    </row>
    <row r="187" spans="10:13">
      <c r="J187" s="3">
        <f>IF(COUNT(Table136[[#This Row],[Class]:[Column4]])&gt;1,MIN(Table136[[#This Row],[Class]:[Column2]]),0)</f>
        <v>0</v>
      </c>
      <c r="K187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87" s="2" t="str">
        <f>IF(Table136[[#This Row],[Total]]&lt;&gt;"",RANK(Table136[[#This Row],[Total]],Table136[Total]),"")</f>
        <v/>
      </c>
      <c r="M187" s="5" t="str">
        <f>IF(Table136[[#This Row],[Name]]&lt;&gt;"",Table136[[#This Row],[Name]],"")</f>
        <v/>
      </c>
    </row>
    <row r="188" spans="10:13">
      <c r="J188" s="3">
        <f>IF(COUNT(Table136[[#This Row],[Class]:[Column4]])&gt;1,MIN(Table136[[#This Row],[Class]:[Column2]]),0)</f>
        <v>0</v>
      </c>
      <c r="K188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88" s="2" t="str">
        <f>IF(Table136[[#This Row],[Total]]&lt;&gt;"",RANK(Table136[[#This Row],[Total]],Table136[Total]),"")</f>
        <v/>
      </c>
      <c r="M188" s="5" t="str">
        <f>IF(Table136[[#This Row],[Name]]&lt;&gt;"",Table136[[#This Row],[Name]],"")</f>
        <v/>
      </c>
    </row>
    <row r="189" spans="10:13">
      <c r="J189" s="3">
        <f>IF(COUNT(Table136[[#This Row],[Class]:[Column4]])&gt;1,MIN(Table136[[#This Row],[Class]:[Column2]]),0)</f>
        <v>0</v>
      </c>
      <c r="K189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89" s="2" t="str">
        <f>IF(Table136[[#This Row],[Total]]&lt;&gt;"",RANK(Table136[[#This Row],[Total]],Table136[Total]),"")</f>
        <v/>
      </c>
      <c r="M189" s="5" t="str">
        <f>IF(Table136[[#This Row],[Name]]&lt;&gt;"",Table136[[#This Row],[Name]],"")</f>
        <v/>
      </c>
    </row>
    <row r="190" spans="10:13">
      <c r="J190" s="3">
        <f>IF(COUNT(Table136[[#This Row],[Class]:[Column4]])&gt;1,MIN(Table136[[#This Row],[Class]:[Column2]]),0)</f>
        <v>0</v>
      </c>
      <c r="K190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90" s="2" t="str">
        <f>IF(Table136[[#This Row],[Total]]&lt;&gt;"",RANK(Table136[[#This Row],[Total]],Table136[Total]),"")</f>
        <v/>
      </c>
      <c r="M190" s="5" t="str">
        <f>IF(Table136[[#This Row],[Name]]&lt;&gt;"",Table136[[#This Row],[Name]],"")</f>
        <v/>
      </c>
    </row>
    <row r="191" spans="10:13">
      <c r="J191" s="3">
        <f>IF(COUNT(Table136[[#This Row],[Class]:[Column4]])&gt;1,MIN(Table136[[#This Row],[Class]:[Column2]]),0)</f>
        <v>0</v>
      </c>
      <c r="K191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91" s="2" t="str">
        <f>IF(Table136[[#This Row],[Total]]&lt;&gt;"",RANK(Table136[[#This Row],[Total]],Table136[Total]),"")</f>
        <v/>
      </c>
      <c r="M191" s="5" t="str">
        <f>IF(Table136[[#This Row],[Name]]&lt;&gt;"",Table136[[#This Row],[Name]],"")</f>
        <v/>
      </c>
    </row>
    <row r="192" spans="10:13">
      <c r="J192" s="3">
        <f>IF(COUNT(Table136[[#This Row],[Class]:[Column4]])&gt;1,MIN(Table136[[#This Row],[Class]:[Column2]]),0)</f>
        <v>0</v>
      </c>
      <c r="K192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92" s="2" t="str">
        <f>IF(Table136[[#This Row],[Total]]&lt;&gt;"",RANK(Table136[[#This Row],[Total]],Table136[Total]),"")</f>
        <v/>
      </c>
      <c r="M192" s="5" t="str">
        <f>IF(Table136[[#This Row],[Name]]&lt;&gt;"",Table136[[#This Row],[Name]],"")</f>
        <v/>
      </c>
    </row>
    <row r="193" spans="10:13">
      <c r="J193" s="3">
        <f>IF(COUNT(Table136[[#This Row],[Class]:[Column4]])&gt;1,MIN(Table136[[#This Row],[Class]:[Column2]]),0)</f>
        <v>0</v>
      </c>
      <c r="K193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93" s="2" t="str">
        <f>IF(Table136[[#This Row],[Total]]&lt;&gt;"",RANK(Table136[[#This Row],[Total]],Table136[Total]),"")</f>
        <v/>
      </c>
      <c r="M193" s="5" t="str">
        <f>IF(Table136[[#This Row],[Name]]&lt;&gt;"",Table136[[#This Row],[Name]],"")</f>
        <v/>
      </c>
    </row>
    <row r="194" spans="10:13">
      <c r="J194" s="3">
        <f>IF(COUNT(Table136[[#This Row],[Class]:[Column4]])&gt;1,MIN(Table136[[#This Row],[Class]:[Column2]]),0)</f>
        <v>0</v>
      </c>
      <c r="K194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94" s="2" t="str">
        <f>IF(Table136[[#This Row],[Total]]&lt;&gt;"",RANK(Table136[[#This Row],[Total]],Table136[Total]),"")</f>
        <v/>
      </c>
      <c r="M194" s="5" t="str">
        <f>IF(Table136[[#This Row],[Name]]&lt;&gt;"",Table136[[#This Row],[Name]],"")</f>
        <v/>
      </c>
    </row>
    <row r="195" spans="10:13">
      <c r="J195" s="3">
        <f>IF(COUNT(Table136[[#This Row],[Class]:[Column4]])&gt;1,MIN(Table136[[#This Row],[Class]:[Column2]]),0)</f>
        <v>0</v>
      </c>
      <c r="K195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95" s="2" t="str">
        <f>IF(Table136[[#This Row],[Total]]&lt;&gt;"",RANK(Table136[[#This Row],[Total]],Table136[Total]),"")</f>
        <v/>
      </c>
      <c r="M195" s="5" t="str">
        <f>IF(Table136[[#This Row],[Name]]&lt;&gt;"",Table136[[#This Row],[Name]],"")</f>
        <v/>
      </c>
    </row>
    <row r="196" spans="10:13">
      <c r="J196" s="3">
        <f>IF(COUNT(Table136[[#This Row],[Class]:[Column4]])&gt;1,MIN(Table136[[#This Row],[Class]:[Column2]]),0)</f>
        <v>0</v>
      </c>
      <c r="K196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96" s="2" t="str">
        <f>IF(Table136[[#This Row],[Total]]&lt;&gt;"",RANK(Table136[[#This Row],[Total]],Table136[Total]),"")</f>
        <v/>
      </c>
      <c r="M196" s="5" t="str">
        <f>IF(Table136[[#This Row],[Name]]&lt;&gt;"",Table136[[#This Row],[Name]],"")</f>
        <v/>
      </c>
    </row>
    <row r="197" spans="10:13">
      <c r="J197" s="3">
        <f>IF(COUNT(Table136[[#This Row],[Class]:[Column4]])&gt;1,MIN(Table136[[#This Row],[Class]:[Column2]]),0)</f>
        <v>0</v>
      </c>
      <c r="K197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97" s="2" t="str">
        <f>IF(Table136[[#This Row],[Total]]&lt;&gt;"",RANK(Table136[[#This Row],[Total]],Table136[Total]),"")</f>
        <v/>
      </c>
      <c r="M197" s="5" t="str">
        <f>IF(Table136[[#This Row],[Name]]&lt;&gt;"",Table136[[#This Row],[Name]],"")</f>
        <v/>
      </c>
    </row>
    <row r="198" spans="10:13">
      <c r="J198" s="3">
        <f>IF(COUNT(Table136[[#This Row],[Class]:[Column4]])&gt;1,MIN(Table136[[#This Row],[Class]:[Column2]]),0)</f>
        <v>0</v>
      </c>
      <c r="K198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98" s="2" t="str">
        <f>IF(Table136[[#This Row],[Total]]&lt;&gt;"",RANK(Table136[[#This Row],[Total]],Table136[Total]),"")</f>
        <v/>
      </c>
      <c r="M198" s="5" t="str">
        <f>IF(Table136[[#This Row],[Name]]&lt;&gt;"",Table136[[#This Row],[Name]],"")</f>
        <v/>
      </c>
    </row>
    <row r="199" spans="10:13">
      <c r="J199" s="3">
        <f>IF(COUNT(Table136[[#This Row],[Class]:[Column4]])&gt;1,MIN(Table136[[#This Row],[Class]:[Column2]]),0)</f>
        <v>0</v>
      </c>
      <c r="K199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199" s="2" t="str">
        <f>IF(Table136[[#This Row],[Total]]&lt;&gt;"",RANK(Table136[[#This Row],[Total]],Table136[Total]),"")</f>
        <v/>
      </c>
      <c r="M199" s="5" t="str">
        <f>IF(Table136[[#This Row],[Name]]&lt;&gt;"",Table136[[#This Row],[Name]],"")</f>
        <v/>
      </c>
    </row>
    <row r="200" spans="10:13">
      <c r="J200" s="3">
        <f>IF(COUNT(Table136[[#This Row],[Class]:[Column4]])&gt;1,MIN(Table136[[#This Row],[Class]:[Column2]]),0)</f>
        <v>0</v>
      </c>
      <c r="K200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200" s="2" t="str">
        <f>IF(Table136[[#This Row],[Total]]&lt;&gt;"",RANK(Table136[[#This Row],[Total]],Table136[Total]),"")</f>
        <v/>
      </c>
      <c r="M200" s="5" t="str">
        <f>IF(Table136[[#This Row],[Name]]&lt;&gt;"",Table136[[#This Row],[Name]],"")</f>
        <v/>
      </c>
    </row>
    <row r="201" spans="10:13">
      <c r="J201" s="3">
        <f>IF(COUNT(Table136[[#This Row],[Class]:[Column4]])&gt;1,MIN(Table136[[#This Row],[Class]:[Column2]]),0)</f>
        <v>0</v>
      </c>
      <c r="K201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201" s="2" t="str">
        <f>IF(Table136[[#This Row],[Total]]&lt;&gt;"",RANK(Table136[[#This Row],[Total]],Table136[Total]),"")</f>
        <v/>
      </c>
      <c r="M201" s="5" t="str">
        <f>IF(Table136[[#This Row],[Name]]&lt;&gt;"",Table136[[#This Row],[Name]],"")</f>
        <v/>
      </c>
    </row>
    <row r="202" spans="10:13">
      <c r="J202" s="3">
        <f>IF(COUNT(Table136[[#This Row],[Class]:[Column4]])&gt;1,MIN(Table136[[#This Row],[Class]:[Column2]]),0)</f>
        <v>0</v>
      </c>
      <c r="K202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202" s="2" t="str">
        <f>IF(Table136[[#This Row],[Total]]&lt;&gt;"",RANK(Table136[[#This Row],[Total]],Table136[Total]),"")</f>
        <v/>
      </c>
      <c r="M202" s="5" t="str">
        <f>IF(Table136[[#This Row],[Name]]&lt;&gt;"",Table136[[#This Row],[Name]],"")</f>
        <v/>
      </c>
    </row>
    <row r="203" spans="10:13">
      <c r="J203" s="3">
        <f>IF(COUNT(Table136[[#This Row],[Class]:[Column4]])&gt;1,MIN(Table136[[#This Row],[Class]:[Column2]]),0)</f>
        <v>0</v>
      </c>
      <c r="K203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203" s="2" t="str">
        <f>IF(Table136[[#This Row],[Total]]&lt;&gt;"",RANK(Table136[[#This Row],[Total]],Table136[Total]),"")</f>
        <v/>
      </c>
      <c r="M203" s="5" t="str">
        <f>IF(Table136[[#This Row],[Name]]&lt;&gt;"",Table136[[#This Row],[Name]],"")</f>
        <v/>
      </c>
    </row>
    <row r="204" spans="10:13">
      <c r="J204" s="3">
        <f>IF(COUNT(Table136[[#This Row],[Class]:[Column4]])&gt;1,MIN(Table136[[#This Row],[Class]:[Column2]]),0)</f>
        <v>0</v>
      </c>
      <c r="K204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204" s="2" t="str">
        <f>IF(Table136[[#This Row],[Total]]&lt;&gt;"",RANK(Table136[[#This Row],[Total]],Table136[Total]),"")</f>
        <v/>
      </c>
      <c r="M204" s="5" t="str">
        <f>IF(Table136[[#This Row],[Name]]&lt;&gt;"",Table136[[#This Row],[Name]],"")</f>
        <v/>
      </c>
    </row>
    <row r="205" spans="10:13">
      <c r="J205" s="3">
        <f>IF(COUNT(Table136[[#This Row],[Class]:[Column4]])&gt;1,MIN(Table136[[#This Row],[Class]:[Column2]]),0)</f>
        <v>0</v>
      </c>
      <c r="K205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205" s="2" t="str">
        <f>IF(Table136[[#This Row],[Total]]&lt;&gt;"",RANK(Table136[[#This Row],[Total]],Table136[Total]),"")</f>
        <v/>
      </c>
      <c r="M205" s="5" t="str">
        <f>IF(Table136[[#This Row],[Name]]&lt;&gt;"",Table136[[#This Row],[Name]],"")</f>
        <v/>
      </c>
    </row>
    <row r="206" spans="10:13">
      <c r="J206" s="3">
        <f>IF(COUNT(Table136[[#This Row],[Class]:[Column4]])&gt;1,MIN(Table136[[#This Row],[Class]:[Column2]]),0)</f>
        <v>0</v>
      </c>
      <c r="K206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206" s="2" t="str">
        <f>IF(Table136[[#This Row],[Total]]&lt;&gt;"",RANK(Table136[[#This Row],[Total]],Table136[Total]),"")</f>
        <v/>
      </c>
      <c r="M206" s="5" t="str">
        <f>IF(Table136[[#This Row],[Name]]&lt;&gt;"",Table136[[#This Row],[Name]],"")</f>
        <v/>
      </c>
    </row>
    <row r="207" spans="10:13">
      <c r="J207" s="3">
        <f>IF(COUNT(Table136[[#This Row],[Class]:[Column4]])&gt;1,MIN(Table136[[#This Row],[Class]:[Column2]]),0)</f>
        <v>0</v>
      </c>
      <c r="K207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207" s="2" t="str">
        <f>IF(Table136[[#This Row],[Total]]&lt;&gt;"",RANK(Table136[[#This Row],[Total]],Table136[Total]),"")</f>
        <v/>
      </c>
      <c r="M207" s="5" t="str">
        <f>IF(Table136[[#This Row],[Name]]&lt;&gt;"",Table136[[#This Row],[Name]],"")</f>
        <v/>
      </c>
    </row>
    <row r="208" spans="10:13">
      <c r="J208" s="3">
        <f>IF(COUNT(Table136[[#This Row],[Class]:[Column4]])&gt;1,MIN(Table136[[#This Row],[Class]:[Column2]]),0)</f>
        <v>0</v>
      </c>
      <c r="K208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208" s="2" t="str">
        <f>IF(Table136[[#This Row],[Total]]&lt;&gt;"",RANK(Table136[[#This Row],[Total]],Table136[Total]),"")</f>
        <v/>
      </c>
      <c r="M208" s="5" t="str">
        <f>IF(Table136[[#This Row],[Name]]&lt;&gt;"",Table136[[#This Row],[Name]],"")</f>
        <v/>
      </c>
    </row>
    <row r="209" spans="10:13">
      <c r="J209" s="3">
        <f>IF(COUNT(Table136[[#This Row],[Class]:[Column4]])&gt;1,MIN(Table136[[#This Row],[Class]:[Column2]]),0)</f>
        <v>0</v>
      </c>
      <c r="K209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209" s="2" t="str">
        <f>IF(Table136[[#This Row],[Total]]&lt;&gt;"",RANK(Table136[[#This Row],[Total]],Table136[Total]),"")</f>
        <v/>
      </c>
      <c r="M209" s="5" t="str">
        <f>IF(Table136[[#This Row],[Name]]&lt;&gt;"",Table136[[#This Row],[Name]],"")</f>
        <v/>
      </c>
    </row>
    <row r="210" spans="10:13">
      <c r="J210" s="3">
        <f>IF(COUNT(Table136[[#This Row],[Class]:[Column4]])&gt;1,MIN(Table136[[#This Row],[Class]:[Column2]]),0)</f>
        <v>0</v>
      </c>
      <c r="K210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210" s="2" t="str">
        <f>IF(Table136[[#This Row],[Total]]&lt;&gt;"",RANK(Table136[[#This Row],[Total]],Table136[Total]),"")</f>
        <v/>
      </c>
      <c r="M210" s="5" t="str">
        <f>IF(Table136[[#This Row],[Name]]&lt;&gt;"",Table136[[#This Row],[Name]],"")</f>
        <v/>
      </c>
    </row>
    <row r="211" spans="10:13">
      <c r="J211" s="3">
        <f>IF(COUNT(Table136[[#This Row],[Class]:[Column4]])&gt;1,MIN(Table136[[#This Row],[Class]:[Column2]]),0)</f>
        <v>0</v>
      </c>
      <c r="K211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211" s="2" t="str">
        <f>IF(Table136[[#This Row],[Total]]&lt;&gt;"",RANK(Table136[[#This Row],[Total]],Table136[Total]),"")</f>
        <v/>
      </c>
      <c r="M211" s="5" t="str">
        <f>IF(Table136[[#This Row],[Name]]&lt;&gt;"",Table136[[#This Row],[Name]],"")</f>
        <v/>
      </c>
    </row>
    <row r="212" spans="10:13">
      <c r="J212" s="3">
        <f>IF(COUNT(Table136[[#This Row],[Class]:[Column4]])&gt;1,MIN(Table136[[#This Row],[Class]:[Column2]]),0)</f>
        <v>0</v>
      </c>
      <c r="K212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212" s="2" t="str">
        <f>IF(Table136[[#This Row],[Total]]&lt;&gt;"",RANK(Table136[[#This Row],[Total]],Table136[Total]),"")</f>
        <v/>
      </c>
      <c r="M212" s="5" t="str">
        <f>IF(Table136[[#This Row],[Name]]&lt;&gt;"",Table136[[#This Row],[Name]],"")</f>
        <v/>
      </c>
    </row>
    <row r="213" spans="10:13">
      <c r="J213" s="3">
        <f>IF(COUNT(Table136[[#This Row],[Class]:[Column4]])&gt;1,MIN(Table136[[#This Row],[Class]:[Column2]]),0)</f>
        <v>0</v>
      </c>
      <c r="K213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213" s="2" t="str">
        <f>IF(Table136[[#This Row],[Total]]&lt;&gt;"",RANK(Table136[[#This Row],[Total]],Table136[Total]),"")</f>
        <v/>
      </c>
      <c r="M213" s="5" t="str">
        <f>IF(Table136[[#This Row],[Name]]&lt;&gt;"",Table136[[#This Row],[Name]],"")</f>
        <v/>
      </c>
    </row>
    <row r="214" spans="10:13">
      <c r="J214" s="3">
        <f>IF(COUNT(Table136[[#This Row],[Class]:[Column4]])&gt;1,MIN(Table136[[#This Row],[Class]:[Column2]]),0)</f>
        <v>0</v>
      </c>
      <c r="K214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214" s="2" t="str">
        <f>IF(Table136[[#This Row],[Total]]&lt;&gt;"",RANK(Table136[[#This Row],[Total]],Table136[Total]),"")</f>
        <v/>
      </c>
      <c r="M214" s="5" t="str">
        <f>IF(Table136[[#This Row],[Name]]&lt;&gt;"",Table136[[#This Row],[Name]],"")</f>
        <v/>
      </c>
    </row>
    <row r="215" spans="10:13">
      <c r="J215" s="3">
        <f>IF(COUNT(Table136[[#This Row],[Class]:[Column4]])&gt;1,MIN(Table136[[#This Row],[Class]:[Column2]]),0)</f>
        <v>0</v>
      </c>
      <c r="K215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215" s="2" t="str">
        <f>IF(Table136[[#This Row],[Total]]&lt;&gt;"",RANK(Table136[[#This Row],[Total]],Table136[Total]),"")</f>
        <v/>
      </c>
      <c r="M215" s="5" t="str">
        <f>IF(Table136[[#This Row],[Name]]&lt;&gt;"",Table136[[#This Row],[Name]],"")</f>
        <v/>
      </c>
    </row>
    <row r="216" spans="10:13">
      <c r="J216" s="3">
        <f>IF(COUNT(Table136[[#This Row],[Class]:[Column4]])&gt;1,MIN(Table136[[#This Row],[Class]:[Column2]]),0)</f>
        <v>0</v>
      </c>
      <c r="K216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216" s="2" t="str">
        <f>IF(Table136[[#This Row],[Total]]&lt;&gt;"",RANK(Table136[[#This Row],[Total]],Table136[Total]),"")</f>
        <v/>
      </c>
      <c r="M216" s="5" t="str">
        <f>IF(Table136[[#This Row],[Name]]&lt;&gt;"",Table136[[#This Row],[Name]],"")</f>
        <v/>
      </c>
    </row>
    <row r="217" spans="10:13">
      <c r="J217" s="3">
        <f>IF(COUNT(Table136[[#This Row],[Class]:[Column4]])&gt;1,MIN(Table136[[#This Row],[Class]:[Column2]]),0)</f>
        <v>0</v>
      </c>
      <c r="K217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217" s="2" t="str">
        <f>IF(Table136[[#This Row],[Total]]&lt;&gt;"",RANK(Table136[[#This Row],[Total]],Table136[Total]),"")</f>
        <v/>
      </c>
      <c r="M217" s="5" t="str">
        <f>IF(Table136[[#This Row],[Name]]&lt;&gt;"",Table136[[#This Row],[Name]],"")</f>
        <v/>
      </c>
    </row>
    <row r="218" spans="10:13">
      <c r="J218" s="3">
        <f>IF(COUNT(Table136[[#This Row],[Class]:[Column4]])&gt;1,MIN(Table136[[#This Row],[Class]:[Column2]]),0)</f>
        <v>0</v>
      </c>
      <c r="K218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218" s="2" t="str">
        <f>IF(Table136[[#This Row],[Total]]&lt;&gt;"",RANK(Table136[[#This Row],[Total]],Table136[Total]),"")</f>
        <v/>
      </c>
      <c r="M218" s="5" t="str">
        <f>IF(Table136[[#This Row],[Name]]&lt;&gt;"",Table136[[#This Row],[Name]],"")</f>
        <v/>
      </c>
    </row>
    <row r="219" spans="10:13">
      <c r="J219" s="3">
        <f>IF(COUNT(Table136[[#This Row],[Class]:[Column4]])&gt;1,MIN(Table136[[#This Row],[Class]:[Column2]]),0)</f>
        <v>0</v>
      </c>
      <c r="K219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219" s="2" t="str">
        <f>IF(Table136[[#This Row],[Total]]&lt;&gt;"",RANK(Table136[[#This Row],[Total]],Table136[Total]),"")</f>
        <v/>
      </c>
      <c r="M219" s="5" t="str">
        <f>IF(Table136[[#This Row],[Name]]&lt;&gt;"",Table136[[#This Row],[Name]],"")</f>
        <v/>
      </c>
    </row>
    <row r="220" spans="10:13">
      <c r="J220" s="3">
        <f>IF(COUNT(Table136[[#This Row],[Class]:[Column4]])&gt;1,MIN(Table136[[#This Row],[Class]:[Column2]]),0)</f>
        <v>0</v>
      </c>
      <c r="K220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220" s="2" t="str">
        <f>IF(Table136[[#This Row],[Total]]&lt;&gt;"",RANK(Table136[[#This Row],[Total]],Table136[Total]),"")</f>
        <v/>
      </c>
      <c r="M220" s="5" t="str">
        <f>IF(Table136[[#This Row],[Name]]&lt;&gt;"",Table136[[#This Row],[Name]],"")</f>
        <v/>
      </c>
    </row>
    <row r="221" spans="10:13">
      <c r="J221" s="3">
        <f>IF(COUNT(Table136[[#This Row],[Class]:[Column4]])&gt;1,MIN(Table136[[#This Row],[Class]:[Column2]]),0)</f>
        <v>0</v>
      </c>
      <c r="K221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221" s="2" t="str">
        <f>IF(Table136[[#This Row],[Total]]&lt;&gt;"",RANK(Table136[[#This Row],[Total]],Table136[Total]),"")</f>
        <v/>
      </c>
      <c r="M221" s="5" t="str">
        <f>IF(Table136[[#This Row],[Name]]&lt;&gt;"",Table136[[#This Row],[Name]],"")</f>
        <v/>
      </c>
    </row>
    <row r="222" spans="10:13">
      <c r="J222" s="3">
        <f>IF(COUNT(Table136[[#This Row],[Class]:[Column4]])&gt;1,MIN(Table136[[#This Row],[Class]:[Column2]]),0)</f>
        <v>0</v>
      </c>
      <c r="K222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222" s="2" t="str">
        <f>IF(Table136[[#This Row],[Total]]&lt;&gt;"",RANK(Table136[[#This Row],[Total]],Table136[Total]),"")</f>
        <v/>
      </c>
      <c r="M222" s="5" t="str">
        <f>IF(Table136[[#This Row],[Name]]&lt;&gt;"",Table136[[#This Row],[Name]],"")</f>
        <v/>
      </c>
    </row>
    <row r="223" spans="10:13">
      <c r="J223" s="3">
        <f>IF(COUNT(Table136[[#This Row],[Class]:[Column4]])&gt;1,MIN(Table136[[#This Row],[Class]:[Column2]]),0)</f>
        <v>0</v>
      </c>
      <c r="K223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223" s="2" t="str">
        <f>IF(Table136[[#This Row],[Total]]&lt;&gt;"",RANK(Table136[[#This Row],[Total]],Table136[Total]),"")</f>
        <v/>
      </c>
      <c r="M223" s="5" t="str">
        <f>IF(Table136[[#This Row],[Name]]&lt;&gt;"",Table136[[#This Row],[Name]],"")</f>
        <v/>
      </c>
    </row>
    <row r="224" spans="10:13">
      <c r="J224" s="3">
        <f>IF(COUNT(Table136[[#This Row],[Class]:[Column4]])&gt;1,MIN(Table136[[#This Row],[Class]:[Column2]]),0)</f>
        <v>0</v>
      </c>
      <c r="K224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224" s="2" t="str">
        <f>IF(Table136[[#This Row],[Total]]&lt;&gt;"",RANK(Table136[[#This Row],[Total]],Table136[Total]),"")</f>
        <v/>
      </c>
      <c r="M224" s="5" t="str">
        <f>IF(Table136[[#This Row],[Name]]&lt;&gt;"",Table136[[#This Row],[Name]],"")</f>
        <v/>
      </c>
    </row>
    <row r="225" spans="10:13">
      <c r="J225" s="3">
        <f>IF(COUNT(Table136[[#This Row],[Class]:[Column4]])&gt;1,MIN(Table136[[#This Row],[Class]:[Column2]]),0)</f>
        <v>0</v>
      </c>
      <c r="K225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225" s="2" t="str">
        <f>IF(Table136[[#This Row],[Total]]&lt;&gt;"",RANK(Table136[[#This Row],[Total]],Table136[Total]),"")</f>
        <v/>
      </c>
      <c r="M225" s="5" t="str">
        <f>IF(Table136[[#This Row],[Name]]&lt;&gt;"",Table136[[#This Row],[Name]],"")</f>
        <v/>
      </c>
    </row>
    <row r="226" spans="1:13">
      <c r="A226" s="11"/>
      <c r="B226" s="10"/>
      <c r="C226" s="10"/>
      <c r="D226" s="10"/>
      <c r="E226" s="10"/>
      <c r="F226" s="10"/>
      <c r="G226" s="10"/>
      <c r="H226" s="10"/>
      <c r="I226" s="10"/>
      <c r="J226" s="3">
        <f>IF(COUNT(Table136[[#This Row],[Class]:[Column4]])&gt;1,MIN(Table136[[#This Row],[Class]:[Column2]]),0)</f>
        <v>0</v>
      </c>
      <c r="K226" s="17" t="str">
        <f>IF(SUM(Table136[[#This Row],[Class]:[Column4]])-Table136[[#This Row],[Discard]]+Table136[[#This Row],[Discard]]/100000&gt;0,SUM(Table136[[#This Row],[Class]:[Column4]])-Table136[[#This Row],[Discard]]*0.9999,"")</f>
        <v/>
      </c>
      <c r="L226" s="10" t="str">
        <f>IF(Table136[[#This Row],[Total]]&lt;&gt;"",RANK(Table136[[#This Row],[Total]],Table136[Total]),"")</f>
        <v/>
      </c>
      <c r="M226" s="5" t="str">
        <f>IF(Table136[[#This Row],[Name]]&lt;&gt;"",Table136[[#This Row],[Name]],"")</f>
        <v/>
      </c>
    </row>
    <row r="227" spans="1:13">
      <c r="A227" s="33"/>
      <c r="B227" s="34"/>
      <c r="C227" s="34"/>
      <c r="D227" s="34"/>
      <c r="E227" s="34"/>
      <c r="F227" s="34"/>
      <c r="G227" s="34"/>
      <c r="J227" s="3">
        <f>IF(COUNT(Table136[[#This Row],[Class]:[Column4]])&gt;1,MIN(Table136[[#This Row],[Class]:[Column2]]),0)</f>
        <v>0</v>
      </c>
      <c r="K227" s="17"/>
      <c r="M227" s="5" t="str">
        <f>IF(Table136[[#This Row],[Name]]&lt;&gt;"",Table136[[#This Row],[Name]],"")</f>
        <v/>
      </c>
    </row>
    <row r="228" spans="1:13">
      <c r="A228" s="33"/>
      <c r="B228" s="34"/>
      <c r="C228" s="34"/>
      <c r="D228" s="34"/>
      <c r="E228" s="34"/>
      <c r="F228" s="34"/>
      <c r="G228" s="34"/>
      <c r="J228" s="3">
        <f>IF(COUNT(Table136[[#This Row],[Class]:[Column4]])&gt;1,MIN(Table136[[#This Row],[Class]:[Column2]]),0)</f>
        <v>0</v>
      </c>
      <c r="K228" s="17"/>
      <c r="M228" s="5" t="str">
        <f>IF(Table136[[#This Row],[Name]]&lt;&gt;"",Table136[[#This Row],[Name]],"")</f>
        <v/>
      </c>
    </row>
    <row r="229" spans="1:13">
      <c r="A229" s="33"/>
      <c r="B229" s="34"/>
      <c r="C229" s="34"/>
      <c r="D229" s="34"/>
      <c r="E229" s="34"/>
      <c r="F229" s="34"/>
      <c r="G229" s="34"/>
      <c r="J229" s="3">
        <f>IF(COUNT(Table136[[#This Row],[Class]:[Column4]])&gt;1,MIN(Table136[[#This Row],[Class]:[Column2]]),0)</f>
        <v>0</v>
      </c>
      <c r="K229" s="17"/>
      <c r="M229" s="5" t="str">
        <f>IF(Table136[[#This Row],[Name]]&lt;&gt;"",Table136[[#This Row],[Name]],"")</f>
        <v/>
      </c>
    </row>
    <row r="230" spans="1:11">
      <c r="A230" s="7"/>
      <c r="K230" s="17" t="str">
        <f>IF(SUM(Table136[[#This Row],[Class]:[Column4]])-Table136[[#This Row],[Discard]]+Table136[[#This Row],[Discard]]/100000&gt;0,SUM(Table136[[#This Row],[Class]:[Column4]])-Table136[[#This Row],[Discard]]*0.9999,"")</f>
        <v/>
      </c>
    </row>
  </sheetData>
  <mergeCells count="1">
    <mergeCell ref="E1:G1"/>
  </mergeCells>
  <pageMargins left="0.75" right="0.75" top="1" bottom="1" header="0.5" footer="0.5"/>
  <pageSetup paperSize="9" scale="62" orientation="portrait"/>
  <headerFooter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6"/>
  <sheetViews>
    <sheetView workbookViewId="0">
      <selection activeCell="A1" sqref="A1:K1"/>
    </sheetView>
  </sheetViews>
  <sheetFormatPr defaultColWidth="8.83333333333333" defaultRowHeight="13.2"/>
  <cols>
    <col min="1" max="1" width="24" style="46" customWidth="1"/>
    <col min="2" max="2" width="9.16666666666667" style="47" customWidth="1"/>
    <col min="3" max="3" width="8.83333333333333" style="46"/>
    <col min="4" max="4" width="9.33333333333333" style="46" customWidth="1"/>
    <col min="5" max="6" width="8.83333333333333" style="46"/>
    <col min="7" max="7" width="9.33333333333333" style="46" customWidth="1"/>
    <col min="8" max="8" width="11" style="46" customWidth="1"/>
    <col min="9" max="9" width="8.83333333333333" style="46"/>
    <col min="10" max="10" width="9.16666666666667" style="46" hidden="1" customWidth="1"/>
    <col min="11" max="11" width="9.33333333333333" style="46" customWidth="1"/>
    <col min="12" max="12" width="8.83333333333333" style="46" hidden="1" customWidth="1"/>
    <col min="13" max="13" width="9.83333333333333" style="46" hidden="1" customWidth="1"/>
    <col min="14" max="16384" width="8.83333333333333" style="46"/>
  </cols>
  <sheetData>
    <row r="1" s="105" customFormat="1" ht="18.75" customHeight="1" spans="1:11">
      <c r="A1" s="114" t="s">
        <v>126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="113" customFormat="1" ht="18.75" customHeight="1" spans="1:13">
      <c r="A2" s="107" t="s">
        <v>1</v>
      </c>
      <c r="B2" s="108" t="s">
        <v>127</v>
      </c>
      <c r="C2" s="108" t="s">
        <v>3</v>
      </c>
      <c r="D2" s="108" t="s">
        <v>4</v>
      </c>
      <c r="E2" s="108" t="s">
        <v>5</v>
      </c>
      <c r="F2" s="108" t="s">
        <v>6</v>
      </c>
      <c r="G2" s="108" t="s">
        <v>7</v>
      </c>
      <c r="H2" s="108" t="s">
        <v>8</v>
      </c>
      <c r="I2" s="108" t="s">
        <v>9</v>
      </c>
      <c r="J2" s="108"/>
      <c r="K2" s="108" t="s">
        <v>11</v>
      </c>
      <c r="L2" s="110" t="s">
        <v>12</v>
      </c>
      <c r="M2" s="115" t="s">
        <v>12</v>
      </c>
    </row>
    <row r="3" ht="18.75" customHeight="1" spans="1:14">
      <c r="A3" s="54" t="s">
        <v>28</v>
      </c>
      <c r="B3" s="55" t="s">
        <v>17</v>
      </c>
      <c r="C3" s="56">
        <v>1000</v>
      </c>
      <c r="D3" s="56">
        <v>1000</v>
      </c>
      <c r="E3" s="56"/>
      <c r="F3" s="56"/>
      <c r="G3" s="56"/>
      <c r="H3" s="56">
        <v>0</v>
      </c>
      <c r="I3" s="56">
        <f t="shared" ref="I3:I46" si="0">C3+D3-MIN(C3,D3)</f>
        <v>1000</v>
      </c>
      <c r="J3" s="116"/>
      <c r="K3" s="64">
        <v>1</v>
      </c>
      <c r="M3" s="46">
        <v>384</v>
      </c>
      <c r="N3" s="46" t="str">
        <f>RIGHT(A3,LEN(A3)-SEARCH(" ",A3,1))&amp;", "&amp;LEFT(A3,(SEARCH(" ",A3,1)))</f>
        <v>McGovern, Evin </v>
      </c>
    </row>
    <row r="4" ht="18.75" customHeight="1" spans="1:14">
      <c r="A4" s="54" t="s">
        <v>29</v>
      </c>
      <c r="B4" s="55" t="s">
        <v>30</v>
      </c>
      <c r="C4" s="56">
        <v>960</v>
      </c>
      <c r="D4" s="56">
        <v>960</v>
      </c>
      <c r="E4" s="56"/>
      <c r="F4" s="56"/>
      <c r="G4" s="56"/>
      <c r="H4" s="56">
        <v>0</v>
      </c>
      <c r="I4" s="56">
        <f t="shared" si="0"/>
        <v>960</v>
      </c>
      <c r="J4" s="116"/>
      <c r="K4" s="64">
        <v>2</v>
      </c>
      <c r="L4" s="46">
        <v>156</v>
      </c>
      <c r="M4" s="46">
        <v>316</v>
      </c>
      <c r="N4" s="46" t="str">
        <f t="shared" ref="N4:N46" si="1">RIGHT(A4,LEN(A4)-SEARCH(" ",A4,1))&amp;", "&amp;LEFT(A4,(SEARCH(" ",A4,1)))</f>
        <v>Dunleavy, Brian </v>
      </c>
    </row>
    <row r="5" ht="18.75" customHeight="1" spans="1:16">
      <c r="A5" s="60" t="s">
        <v>42</v>
      </c>
      <c r="B5" s="58" t="s">
        <v>17</v>
      </c>
      <c r="C5" s="56">
        <v>860</v>
      </c>
      <c r="D5" s="56">
        <v>920</v>
      </c>
      <c r="E5" s="56"/>
      <c r="F5" s="56"/>
      <c r="G5" s="56"/>
      <c r="H5" s="56">
        <v>0</v>
      </c>
      <c r="I5" s="56">
        <f t="shared" si="0"/>
        <v>920</v>
      </c>
      <c r="J5" s="116"/>
      <c r="K5" s="64">
        <v>3.1</v>
      </c>
      <c r="L5" s="46">
        <v>165</v>
      </c>
      <c r="M5" s="46">
        <v>238</v>
      </c>
      <c r="N5" s="46" t="str">
        <f t="shared" si="1"/>
        <v>Fitzgerald, Charlie </v>
      </c>
      <c r="O5" s="113"/>
      <c r="P5" s="113"/>
    </row>
    <row r="6" ht="18.75" customHeight="1" spans="1:14">
      <c r="A6" s="54" t="s">
        <v>38</v>
      </c>
      <c r="B6" s="55" t="s">
        <v>17</v>
      </c>
      <c r="C6" s="56">
        <v>920</v>
      </c>
      <c r="D6" s="56">
        <v>775</v>
      </c>
      <c r="E6" s="56"/>
      <c r="F6" s="56"/>
      <c r="G6" s="56"/>
      <c r="H6" s="56">
        <v>0</v>
      </c>
      <c r="I6" s="56">
        <f t="shared" si="0"/>
        <v>920</v>
      </c>
      <c r="J6" s="116"/>
      <c r="K6" s="64">
        <v>3.2</v>
      </c>
      <c r="L6" s="46">
        <v>90</v>
      </c>
      <c r="M6" s="46">
        <v>222</v>
      </c>
      <c r="N6" s="46" t="str">
        <f t="shared" si="1"/>
        <v>Mullally, Donie </v>
      </c>
    </row>
    <row r="7" ht="18.75" customHeight="1" spans="1:14">
      <c r="A7" s="54" t="s">
        <v>43</v>
      </c>
      <c r="B7" s="55" t="s">
        <v>17</v>
      </c>
      <c r="C7" s="56">
        <v>880</v>
      </c>
      <c r="D7" s="56">
        <v>820</v>
      </c>
      <c r="E7" s="56"/>
      <c r="F7" s="56"/>
      <c r="G7" s="56"/>
      <c r="H7" s="56">
        <v>0</v>
      </c>
      <c r="I7" s="56">
        <f t="shared" si="0"/>
        <v>880</v>
      </c>
      <c r="J7" s="116"/>
      <c r="K7" s="64">
        <v>5</v>
      </c>
      <c r="L7" s="46">
        <v>273</v>
      </c>
      <c r="M7" s="46">
        <v>260</v>
      </c>
      <c r="N7" s="46" t="str">
        <f t="shared" si="1"/>
        <v>Grace, Dylan </v>
      </c>
    </row>
    <row r="8" ht="18.75" customHeight="1" spans="1:14">
      <c r="A8" s="54" t="s">
        <v>128</v>
      </c>
      <c r="B8" s="55" t="s">
        <v>20</v>
      </c>
      <c r="C8" s="56">
        <v>820</v>
      </c>
      <c r="D8" s="56">
        <v>880</v>
      </c>
      <c r="E8" s="56"/>
      <c r="F8" s="56"/>
      <c r="G8" s="56"/>
      <c r="H8" s="56">
        <v>0</v>
      </c>
      <c r="I8" s="56">
        <f t="shared" si="0"/>
        <v>880</v>
      </c>
      <c r="J8" s="116"/>
      <c r="K8" s="64">
        <v>5</v>
      </c>
      <c r="L8" s="46">
        <v>340</v>
      </c>
      <c r="M8" s="46">
        <v>310</v>
      </c>
      <c r="N8" s="46" t="str">
        <f t="shared" si="1"/>
        <v>Cathcart, Owen </v>
      </c>
    </row>
    <row r="9" ht="18.75" customHeight="1" spans="1:16">
      <c r="A9" s="54" t="s">
        <v>129</v>
      </c>
      <c r="B9" s="55" t="s">
        <v>17</v>
      </c>
      <c r="C9" s="56">
        <v>0</v>
      </c>
      <c r="D9" s="56">
        <v>860</v>
      </c>
      <c r="E9" s="56"/>
      <c r="F9" s="56"/>
      <c r="G9" s="56"/>
      <c r="H9" s="56">
        <v>0</v>
      </c>
      <c r="I9" s="56">
        <f t="shared" si="0"/>
        <v>860</v>
      </c>
      <c r="J9" s="116"/>
      <c r="K9" s="64">
        <v>7</v>
      </c>
      <c r="N9" s="46" t="str">
        <f t="shared" si="1"/>
        <v>Isac, Ghenadie </v>
      </c>
      <c r="O9" s="113"/>
      <c r="P9" s="113"/>
    </row>
    <row r="10" ht="18.75" customHeight="1" spans="1:14">
      <c r="A10" s="54" t="s">
        <v>48</v>
      </c>
      <c r="B10" s="55" t="s">
        <v>26</v>
      </c>
      <c r="C10" s="56">
        <v>840</v>
      </c>
      <c r="D10" s="56">
        <v>840</v>
      </c>
      <c r="E10" s="56"/>
      <c r="F10" s="56"/>
      <c r="G10" s="56"/>
      <c r="H10" s="56">
        <v>0</v>
      </c>
      <c r="I10" s="56">
        <f t="shared" si="0"/>
        <v>840</v>
      </c>
      <c r="J10" s="116"/>
      <c r="K10" s="64">
        <v>8</v>
      </c>
      <c r="L10" s="46">
        <v>232</v>
      </c>
      <c r="M10" s="46">
        <v>258</v>
      </c>
      <c r="N10" s="46" t="str">
        <f t="shared" si="1"/>
        <v>Kelly, James </v>
      </c>
    </row>
    <row r="11" ht="18.75" customHeight="1" spans="1:16">
      <c r="A11" s="54" t="s">
        <v>70</v>
      </c>
      <c r="B11" s="55" t="s">
        <v>17</v>
      </c>
      <c r="C11" s="56">
        <v>790</v>
      </c>
      <c r="D11" s="56">
        <v>800</v>
      </c>
      <c r="E11" s="56"/>
      <c r="F11" s="56"/>
      <c r="G11" s="56"/>
      <c r="H11" s="56">
        <v>0</v>
      </c>
      <c r="I11" s="56">
        <f t="shared" si="0"/>
        <v>800</v>
      </c>
      <c r="J11" s="116"/>
      <c r="K11" s="64">
        <v>9</v>
      </c>
      <c r="L11" s="46">
        <v>232</v>
      </c>
      <c r="M11" s="46">
        <v>256</v>
      </c>
      <c r="N11" s="46" t="str">
        <f t="shared" si="1"/>
        <v>Jestin, Scott </v>
      </c>
      <c r="O11" s="113"/>
      <c r="P11" s="113"/>
    </row>
    <row r="12" ht="18.75" customHeight="1" spans="1:14">
      <c r="A12" s="54" t="s">
        <v>61</v>
      </c>
      <c r="B12" s="55" t="s">
        <v>17</v>
      </c>
      <c r="C12" s="56">
        <v>800</v>
      </c>
      <c r="D12" s="56">
        <v>0</v>
      </c>
      <c r="E12" s="56"/>
      <c r="F12" s="56"/>
      <c r="G12" s="56"/>
      <c r="H12" s="56">
        <v>0</v>
      </c>
      <c r="I12" s="56">
        <f t="shared" si="0"/>
        <v>800</v>
      </c>
      <c r="J12" s="116"/>
      <c r="K12" s="64">
        <v>9</v>
      </c>
      <c r="M12" s="46">
        <v>156</v>
      </c>
      <c r="N12" s="46" t="str">
        <f t="shared" si="1"/>
        <v>Downey, Tadhg </v>
      </c>
    </row>
    <row r="13" ht="18.75" customHeight="1" spans="1:14">
      <c r="A13" s="68" t="s">
        <v>53</v>
      </c>
      <c r="B13" s="58" t="s">
        <v>30</v>
      </c>
      <c r="C13" s="56">
        <v>780</v>
      </c>
      <c r="D13" s="56">
        <v>0</v>
      </c>
      <c r="E13" s="56"/>
      <c r="F13" s="56"/>
      <c r="G13" s="56"/>
      <c r="H13" s="56">
        <v>0</v>
      </c>
      <c r="I13" s="56">
        <f t="shared" si="0"/>
        <v>780</v>
      </c>
      <c r="J13" s="116"/>
      <c r="K13" s="64">
        <v>11</v>
      </c>
      <c r="L13" s="46">
        <v>299</v>
      </c>
      <c r="M13" s="46">
        <v>262</v>
      </c>
      <c r="N13" s="46" t="str">
        <f t="shared" si="1"/>
        <v>Williams, Martin </v>
      </c>
    </row>
    <row r="14" ht="18.75" customHeight="1" spans="1:14">
      <c r="A14" s="54" t="s">
        <v>130</v>
      </c>
      <c r="B14" s="55" t="s">
        <v>20</v>
      </c>
      <c r="C14" s="56">
        <v>695</v>
      </c>
      <c r="D14" s="56">
        <v>775</v>
      </c>
      <c r="E14" s="56"/>
      <c r="F14" s="56"/>
      <c r="G14" s="56"/>
      <c r="H14" s="56">
        <v>0</v>
      </c>
      <c r="I14" s="56">
        <f t="shared" si="0"/>
        <v>775</v>
      </c>
      <c r="J14" s="116"/>
      <c r="K14" s="64">
        <v>12</v>
      </c>
      <c r="L14" s="46">
        <v>231</v>
      </c>
      <c r="M14" s="46">
        <v>250</v>
      </c>
      <c r="N14" s="46" t="str">
        <f t="shared" si="1"/>
        <v>Barr, Adam </v>
      </c>
    </row>
    <row r="15" ht="18.75" customHeight="1" spans="1:16">
      <c r="A15" s="54" t="s">
        <v>52</v>
      </c>
      <c r="B15" s="55" t="s">
        <v>20</v>
      </c>
      <c r="C15" s="56">
        <v>695</v>
      </c>
      <c r="D15" s="56">
        <v>775</v>
      </c>
      <c r="E15" s="56"/>
      <c r="F15" s="56"/>
      <c r="G15" s="56"/>
      <c r="H15" s="56">
        <v>0</v>
      </c>
      <c r="I15" s="56">
        <f t="shared" si="0"/>
        <v>775</v>
      </c>
      <c r="J15" s="116"/>
      <c r="K15" s="64">
        <v>12</v>
      </c>
      <c r="L15" s="46">
        <v>114</v>
      </c>
      <c r="M15" s="46">
        <v>248</v>
      </c>
      <c r="N15" s="46" t="str">
        <f t="shared" si="1"/>
        <v>Dick, Iain </v>
      </c>
      <c r="O15" s="113"/>
      <c r="P15" s="113"/>
    </row>
    <row r="16" ht="18.75" customHeight="1" spans="1:14">
      <c r="A16" s="54" t="s">
        <v>66</v>
      </c>
      <c r="B16" s="55" t="s">
        <v>17</v>
      </c>
      <c r="C16" s="56">
        <v>0</v>
      </c>
      <c r="D16" s="56">
        <v>775</v>
      </c>
      <c r="E16" s="56"/>
      <c r="F16" s="56"/>
      <c r="G16" s="56"/>
      <c r="H16" s="56">
        <v>0</v>
      </c>
      <c r="I16" s="56">
        <f t="shared" si="0"/>
        <v>775</v>
      </c>
      <c r="J16" s="116"/>
      <c r="K16" s="64">
        <v>12</v>
      </c>
      <c r="L16" s="46">
        <v>186</v>
      </c>
      <c r="M16" s="46">
        <v>248</v>
      </c>
      <c r="N16" s="46" t="str">
        <f t="shared" si="1"/>
        <v>O'Hannrachain, Lorka </v>
      </c>
    </row>
    <row r="17" ht="18.75" customHeight="1" spans="1:14">
      <c r="A17" s="54" t="s">
        <v>34</v>
      </c>
      <c r="B17" s="55" t="s">
        <v>30</v>
      </c>
      <c r="C17" s="56">
        <v>770</v>
      </c>
      <c r="D17" s="56">
        <v>690</v>
      </c>
      <c r="E17" s="56"/>
      <c r="F17" s="56"/>
      <c r="G17" s="56"/>
      <c r="H17" s="56">
        <v>0</v>
      </c>
      <c r="I17" s="56">
        <f t="shared" si="0"/>
        <v>770</v>
      </c>
      <c r="J17" s="116"/>
      <c r="K17" s="64">
        <v>15</v>
      </c>
      <c r="L17" s="46">
        <v>186</v>
      </c>
      <c r="M17" s="46">
        <v>198</v>
      </c>
      <c r="N17" s="46" t="str">
        <f t="shared" si="1"/>
        <v>Joyce, James </v>
      </c>
    </row>
    <row r="18" ht="18.75" customHeight="1" spans="1:15">
      <c r="A18" s="60" t="s">
        <v>131</v>
      </c>
      <c r="B18" s="58" t="s">
        <v>26</v>
      </c>
      <c r="C18" s="56">
        <v>760</v>
      </c>
      <c r="D18" s="56">
        <v>0</v>
      </c>
      <c r="E18" s="56"/>
      <c r="F18" s="56"/>
      <c r="G18" s="56"/>
      <c r="H18" s="56">
        <v>0</v>
      </c>
      <c r="I18" s="56">
        <f t="shared" si="0"/>
        <v>760</v>
      </c>
      <c r="J18" s="116"/>
      <c r="K18" s="64">
        <v>16</v>
      </c>
      <c r="L18" s="46">
        <v>175</v>
      </c>
      <c r="M18" s="46">
        <v>196</v>
      </c>
      <c r="N18" s="46" t="str">
        <f t="shared" si="1"/>
        <v>Hussain, Usaamah </v>
      </c>
      <c r="O18" s="113"/>
    </row>
    <row r="19" ht="18.75" customHeight="1" spans="1:14">
      <c r="A19" s="60" t="s">
        <v>37</v>
      </c>
      <c r="B19" s="58" t="s">
        <v>17</v>
      </c>
      <c r="C19" s="56">
        <v>750</v>
      </c>
      <c r="D19" s="56">
        <v>750</v>
      </c>
      <c r="E19" s="56"/>
      <c r="F19" s="56"/>
      <c r="G19" s="56"/>
      <c r="H19" s="56">
        <v>0</v>
      </c>
      <c r="I19" s="56">
        <f t="shared" si="0"/>
        <v>750</v>
      </c>
      <c r="J19" s="116"/>
      <c r="K19" s="64">
        <v>17</v>
      </c>
      <c r="L19" s="46">
        <v>2</v>
      </c>
      <c r="M19" s="46">
        <v>188</v>
      </c>
      <c r="N19" s="46" t="str">
        <f t="shared" si="1"/>
        <v>Gallagher, Conor </v>
      </c>
    </row>
    <row r="20" ht="18.75" customHeight="1" spans="1:14">
      <c r="A20" s="54" t="s">
        <v>132</v>
      </c>
      <c r="B20" s="55" t="s">
        <v>17</v>
      </c>
      <c r="C20" s="56">
        <v>670</v>
      </c>
      <c r="D20" s="56">
        <v>740</v>
      </c>
      <c r="E20" s="56"/>
      <c r="F20" s="56"/>
      <c r="G20" s="56"/>
      <c r="H20" s="56">
        <v>0</v>
      </c>
      <c r="I20" s="56">
        <f t="shared" si="0"/>
        <v>740</v>
      </c>
      <c r="J20" s="116"/>
      <c r="K20" s="64">
        <v>18</v>
      </c>
      <c r="M20" s="46">
        <v>104</v>
      </c>
      <c r="N20" s="46" t="str">
        <f t="shared" si="1"/>
        <v>Vaughan, Paddy </v>
      </c>
    </row>
    <row r="21" ht="18.75" customHeight="1" spans="1:14">
      <c r="A21" s="54" t="s">
        <v>133</v>
      </c>
      <c r="B21" s="55" t="s">
        <v>20</v>
      </c>
      <c r="C21" s="56">
        <v>740</v>
      </c>
      <c r="D21" s="56">
        <v>725</v>
      </c>
      <c r="E21" s="56"/>
      <c r="F21" s="56"/>
      <c r="G21" s="56"/>
      <c r="H21" s="56">
        <v>0</v>
      </c>
      <c r="I21" s="56">
        <f t="shared" si="0"/>
        <v>740</v>
      </c>
      <c r="J21" s="116"/>
      <c r="K21" s="64">
        <v>18</v>
      </c>
      <c r="M21" s="46">
        <v>62</v>
      </c>
      <c r="N21" s="46" t="str">
        <f t="shared" si="1"/>
        <v>Early, Thomas </v>
      </c>
    </row>
    <row r="22" ht="18.75" customHeight="1" spans="1:14">
      <c r="A22" s="54" t="s">
        <v>49</v>
      </c>
      <c r="B22" s="55" t="s">
        <v>30</v>
      </c>
      <c r="C22" s="56">
        <v>730</v>
      </c>
      <c r="D22" s="56">
        <v>0</v>
      </c>
      <c r="E22" s="56"/>
      <c r="F22" s="56"/>
      <c r="G22" s="56"/>
      <c r="H22" s="56">
        <v>0</v>
      </c>
      <c r="I22" s="56">
        <f t="shared" si="0"/>
        <v>730</v>
      </c>
      <c r="J22" s="116"/>
      <c r="K22" s="64">
        <v>20</v>
      </c>
      <c r="N22" s="46" t="str">
        <f t="shared" si="1"/>
        <v>Ditchburn, Eddie </v>
      </c>
    </row>
    <row r="23" ht="18.75" customHeight="1" spans="1:14">
      <c r="A23" s="60" t="s">
        <v>134</v>
      </c>
      <c r="B23" s="58" t="s">
        <v>20</v>
      </c>
      <c r="C23" s="56">
        <v>0</v>
      </c>
      <c r="D23" s="56">
        <v>725</v>
      </c>
      <c r="E23" s="56"/>
      <c r="F23" s="56"/>
      <c r="G23" s="56"/>
      <c r="H23" s="56">
        <v>0</v>
      </c>
      <c r="I23" s="56">
        <f t="shared" si="0"/>
        <v>725</v>
      </c>
      <c r="J23" s="116"/>
      <c r="K23" s="64">
        <v>21</v>
      </c>
      <c r="M23" s="46">
        <v>114</v>
      </c>
      <c r="N23" s="46" t="str">
        <f t="shared" si="1"/>
        <v>Nugent, Conor </v>
      </c>
    </row>
    <row r="24" ht="18.75" customHeight="1" spans="1:14">
      <c r="A24" s="60" t="s">
        <v>67</v>
      </c>
      <c r="B24" s="58" t="s">
        <v>17</v>
      </c>
      <c r="C24" s="56">
        <v>720</v>
      </c>
      <c r="D24" s="56">
        <v>705</v>
      </c>
      <c r="E24" s="56"/>
      <c r="F24" s="56"/>
      <c r="G24" s="56"/>
      <c r="H24" s="56">
        <v>0</v>
      </c>
      <c r="I24" s="56">
        <f t="shared" si="0"/>
        <v>720</v>
      </c>
      <c r="J24" s="116"/>
      <c r="K24" s="64">
        <v>22</v>
      </c>
      <c r="M24" s="46">
        <v>104</v>
      </c>
      <c r="N24" s="46" t="str">
        <f t="shared" si="1"/>
        <v>Murphy, Louis </v>
      </c>
    </row>
    <row r="25" ht="18.75" customHeight="1" spans="1:14">
      <c r="A25" s="54" t="s">
        <v>135</v>
      </c>
      <c r="B25" s="55" t="s">
        <v>20</v>
      </c>
      <c r="C25" s="56">
        <v>695</v>
      </c>
      <c r="D25" s="56">
        <v>705</v>
      </c>
      <c r="E25" s="56"/>
      <c r="F25" s="56"/>
      <c r="G25" s="56"/>
      <c r="H25" s="56">
        <v>0</v>
      </c>
      <c r="I25" s="56">
        <f t="shared" si="0"/>
        <v>705</v>
      </c>
      <c r="J25" s="116"/>
      <c r="K25" s="64">
        <v>23</v>
      </c>
      <c r="L25" s="46">
        <v>12</v>
      </c>
      <c r="M25" s="46">
        <v>92</v>
      </c>
      <c r="N25" s="46" t="str">
        <f t="shared" si="1"/>
        <v>Magrath, James </v>
      </c>
    </row>
    <row r="26" ht="18.75" customHeight="1" spans="1:14">
      <c r="A26" s="54" t="s">
        <v>136</v>
      </c>
      <c r="B26" s="55" t="s">
        <v>17</v>
      </c>
      <c r="C26" s="56">
        <v>695</v>
      </c>
      <c r="D26" s="56">
        <v>0</v>
      </c>
      <c r="E26" s="56"/>
      <c r="F26" s="56"/>
      <c r="G26" s="56"/>
      <c r="H26" s="56">
        <v>0</v>
      </c>
      <c r="I26" s="56">
        <f t="shared" si="0"/>
        <v>695</v>
      </c>
      <c r="J26" s="116"/>
      <c r="K26" s="64">
        <v>24</v>
      </c>
      <c r="M26" s="46">
        <v>80</v>
      </c>
      <c r="N26" s="46" t="str">
        <f t="shared" si="1"/>
        <v>Doyle, James </v>
      </c>
    </row>
    <row r="27" ht="18.75" customHeight="1" spans="1:14">
      <c r="A27" s="54" t="s">
        <v>137</v>
      </c>
      <c r="B27" s="55" t="s">
        <v>20</v>
      </c>
      <c r="C27" s="56">
        <v>660</v>
      </c>
      <c r="D27" s="56">
        <v>680</v>
      </c>
      <c r="E27" s="56"/>
      <c r="F27" s="56"/>
      <c r="G27" s="56"/>
      <c r="H27" s="56">
        <v>0</v>
      </c>
      <c r="I27" s="56">
        <f t="shared" si="0"/>
        <v>680</v>
      </c>
      <c r="J27" s="116"/>
      <c r="K27" s="64">
        <v>25</v>
      </c>
      <c r="M27" s="46">
        <v>52</v>
      </c>
      <c r="N27" s="46" t="str">
        <f t="shared" si="1"/>
        <v>Earley, Zak </v>
      </c>
    </row>
    <row r="28" ht="18.75" customHeight="1" spans="1:14">
      <c r="A28" s="60" t="s">
        <v>138</v>
      </c>
      <c r="B28" s="58" t="s">
        <v>17</v>
      </c>
      <c r="C28" s="56">
        <v>645</v>
      </c>
      <c r="D28" s="56">
        <v>665</v>
      </c>
      <c r="E28" s="56"/>
      <c r="F28" s="56"/>
      <c r="G28" s="56"/>
      <c r="H28" s="56">
        <v>0</v>
      </c>
      <c r="I28" s="56">
        <f t="shared" si="0"/>
        <v>665</v>
      </c>
      <c r="J28" s="116"/>
      <c r="K28" s="64">
        <v>26</v>
      </c>
      <c r="M28" s="46">
        <v>40</v>
      </c>
      <c r="N28" s="46" t="str">
        <f t="shared" si="1"/>
        <v>Becher, Tomas </v>
      </c>
    </row>
    <row r="29" ht="18.75" customHeight="1" spans="1:14">
      <c r="A29" s="54" t="s">
        <v>69</v>
      </c>
      <c r="B29" s="55" t="s">
        <v>20</v>
      </c>
      <c r="C29" s="56">
        <v>0</v>
      </c>
      <c r="D29" s="56">
        <v>665</v>
      </c>
      <c r="E29" s="56"/>
      <c r="F29" s="56"/>
      <c r="G29" s="56"/>
      <c r="H29" s="56">
        <v>0</v>
      </c>
      <c r="I29" s="56">
        <f t="shared" si="0"/>
        <v>665</v>
      </c>
      <c r="J29" s="116"/>
      <c r="K29" s="64">
        <v>26</v>
      </c>
      <c r="N29" s="46" t="str">
        <f t="shared" si="1"/>
        <v>Chucklev, Vladislav </v>
      </c>
    </row>
    <row r="30" ht="18.75" customHeight="1" spans="1:14">
      <c r="A30" s="54" t="s">
        <v>139</v>
      </c>
      <c r="B30" s="55" t="s">
        <v>26</v>
      </c>
      <c r="C30" s="56">
        <v>645</v>
      </c>
      <c r="D30" s="56">
        <v>0</v>
      </c>
      <c r="E30" s="56"/>
      <c r="F30" s="56"/>
      <c r="G30" s="56"/>
      <c r="H30" s="56">
        <v>0</v>
      </c>
      <c r="I30" s="56">
        <f t="shared" si="0"/>
        <v>645</v>
      </c>
      <c r="J30" s="116"/>
      <c r="K30" s="64">
        <v>28</v>
      </c>
      <c r="N30" s="46" t="str">
        <f t="shared" si="1"/>
        <v>Brown, Niall </v>
      </c>
    </row>
    <row r="31" ht="18.75" customHeight="1" spans="1:14">
      <c r="A31" s="54" t="s">
        <v>140</v>
      </c>
      <c r="B31" s="55" t="s">
        <v>20</v>
      </c>
      <c r="C31" s="56">
        <v>0</v>
      </c>
      <c r="D31" s="56">
        <v>635</v>
      </c>
      <c r="E31" s="56"/>
      <c r="F31" s="56"/>
      <c r="G31" s="56"/>
      <c r="H31" s="56">
        <v>0</v>
      </c>
      <c r="I31" s="56">
        <f t="shared" si="0"/>
        <v>635</v>
      </c>
      <c r="J31" s="116"/>
      <c r="K31" s="64">
        <v>29</v>
      </c>
      <c r="N31" s="46" t="str">
        <f t="shared" si="1"/>
        <v>Subramani, Aditya </v>
      </c>
    </row>
    <row r="32" ht="18.75" customHeight="1" spans="1:14">
      <c r="A32" s="54" t="s">
        <v>71</v>
      </c>
      <c r="B32" s="55" t="s">
        <v>30</v>
      </c>
      <c r="C32" s="56">
        <v>550</v>
      </c>
      <c r="D32" s="56">
        <v>635</v>
      </c>
      <c r="E32" s="56"/>
      <c r="F32" s="56"/>
      <c r="G32" s="56"/>
      <c r="H32" s="56">
        <v>0</v>
      </c>
      <c r="I32" s="56">
        <f t="shared" si="0"/>
        <v>635</v>
      </c>
      <c r="J32" s="116"/>
      <c r="K32" s="64">
        <v>29</v>
      </c>
      <c r="N32" s="46" t="str">
        <f t="shared" si="1"/>
        <v>O'Connor, David </v>
      </c>
    </row>
    <row r="33" ht="18.75" customHeight="1" spans="1:14">
      <c r="A33" s="54" t="s">
        <v>55</v>
      </c>
      <c r="B33" s="55" t="s">
        <v>30</v>
      </c>
      <c r="C33" s="56">
        <v>575</v>
      </c>
      <c r="D33" s="56">
        <v>635</v>
      </c>
      <c r="E33" s="56"/>
      <c r="F33" s="56"/>
      <c r="G33" s="56"/>
      <c r="H33" s="56">
        <v>0</v>
      </c>
      <c r="I33" s="56">
        <f t="shared" si="0"/>
        <v>635</v>
      </c>
      <c r="J33" s="116"/>
      <c r="K33" s="64">
        <v>29</v>
      </c>
      <c r="L33" s="46">
        <v>71</v>
      </c>
      <c r="M33" s="46">
        <v>204</v>
      </c>
      <c r="N33" s="46" t="str">
        <f t="shared" si="1"/>
        <v>Costello, Jack </v>
      </c>
    </row>
    <row r="34" ht="18.75" customHeight="1" spans="1:14">
      <c r="A34" s="54" t="s">
        <v>68</v>
      </c>
      <c r="B34" s="55" t="s">
        <v>26</v>
      </c>
      <c r="C34" s="56">
        <v>575</v>
      </c>
      <c r="D34" s="56">
        <v>635</v>
      </c>
      <c r="E34" s="56"/>
      <c r="F34" s="56"/>
      <c r="G34" s="56"/>
      <c r="H34" s="56">
        <v>0</v>
      </c>
      <c r="I34" s="56">
        <f t="shared" si="0"/>
        <v>635</v>
      </c>
      <c r="J34" s="116"/>
      <c r="K34" s="64">
        <v>29</v>
      </c>
      <c r="L34" s="46">
        <v>73</v>
      </c>
      <c r="M34" s="46">
        <v>166</v>
      </c>
      <c r="N34" s="46" t="str">
        <f t="shared" si="1"/>
        <v>O'Driscoll, Niall </v>
      </c>
    </row>
    <row r="35" ht="18.75" customHeight="1" spans="1:14">
      <c r="A35" s="54" t="s">
        <v>141</v>
      </c>
      <c r="B35" s="55" t="s">
        <v>17</v>
      </c>
      <c r="C35" s="56">
        <v>615</v>
      </c>
      <c r="D35" s="56">
        <v>0</v>
      </c>
      <c r="E35" s="56"/>
      <c r="F35" s="56"/>
      <c r="G35" s="56"/>
      <c r="H35" s="56">
        <v>0</v>
      </c>
      <c r="I35" s="56">
        <f t="shared" si="0"/>
        <v>615</v>
      </c>
      <c r="J35" s="116"/>
      <c r="K35" s="64">
        <v>33</v>
      </c>
      <c r="M35" s="46">
        <v>154</v>
      </c>
      <c r="N35" s="46" t="str">
        <f t="shared" si="1"/>
        <v>McCool, Evan </v>
      </c>
    </row>
    <row r="36" ht="18.75" customHeight="1" spans="1:14">
      <c r="A36" s="54" t="s">
        <v>142</v>
      </c>
      <c r="B36" s="55" t="s">
        <v>20</v>
      </c>
      <c r="C36" s="56">
        <v>615</v>
      </c>
      <c r="D36" s="56">
        <v>0</v>
      </c>
      <c r="E36" s="56"/>
      <c r="F36" s="56"/>
      <c r="G36" s="56"/>
      <c r="H36" s="56">
        <v>0</v>
      </c>
      <c r="I36" s="56">
        <f t="shared" si="0"/>
        <v>615</v>
      </c>
      <c r="J36" s="116"/>
      <c r="K36" s="64">
        <v>33</v>
      </c>
      <c r="M36" s="46">
        <v>104</v>
      </c>
      <c r="N36" s="46" t="str">
        <f t="shared" si="1"/>
        <v>Dick, Jack </v>
      </c>
    </row>
    <row r="37" ht="18.75" customHeight="1" spans="1:14">
      <c r="A37" s="54" t="s">
        <v>143</v>
      </c>
      <c r="B37" s="55" t="s">
        <v>17</v>
      </c>
      <c r="C37" s="56">
        <v>615</v>
      </c>
      <c r="D37" s="56">
        <v>0</v>
      </c>
      <c r="E37" s="56"/>
      <c r="F37" s="56"/>
      <c r="G37" s="56"/>
      <c r="H37" s="56">
        <v>0</v>
      </c>
      <c r="I37" s="56">
        <f t="shared" si="0"/>
        <v>615</v>
      </c>
      <c r="J37" s="116"/>
      <c r="K37" s="64">
        <v>33</v>
      </c>
      <c r="M37" s="46">
        <v>80</v>
      </c>
      <c r="N37" s="46" t="str">
        <f t="shared" si="1"/>
        <v>Proudfoot, Joe </v>
      </c>
    </row>
    <row r="38" ht="18.75" customHeight="1" spans="1:14">
      <c r="A38" s="54" t="s">
        <v>144</v>
      </c>
      <c r="B38" s="55" t="s">
        <v>30</v>
      </c>
      <c r="C38" s="56">
        <v>615</v>
      </c>
      <c r="D38" s="56">
        <v>0</v>
      </c>
      <c r="E38" s="56"/>
      <c r="F38" s="56"/>
      <c r="G38" s="56"/>
      <c r="H38" s="56">
        <v>0</v>
      </c>
      <c r="I38" s="56">
        <f t="shared" si="0"/>
        <v>615</v>
      </c>
      <c r="J38" s="116"/>
      <c r="K38" s="64">
        <v>33</v>
      </c>
      <c r="L38" s="46">
        <v>71</v>
      </c>
      <c r="M38" s="46">
        <v>204</v>
      </c>
      <c r="N38" s="46" t="str">
        <f t="shared" si="1"/>
        <v>Dapkus, Kristijonas </v>
      </c>
    </row>
    <row r="39" ht="18.75" customHeight="1" spans="1:14">
      <c r="A39" s="60" t="s">
        <v>62</v>
      </c>
      <c r="B39" s="58" t="s">
        <v>26</v>
      </c>
      <c r="C39" s="56">
        <v>575</v>
      </c>
      <c r="D39" s="56">
        <v>610</v>
      </c>
      <c r="E39" s="56"/>
      <c r="F39" s="56"/>
      <c r="G39" s="56"/>
      <c r="H39" s="56">
        <v>0</v>
      </c>
      <c r="I39" s="56">
        <f t="shared" si="0"/>
        <v>610</v>
      </c>
      <c r="J39" s="116"/>
      <c r="K39" s="64">
        <v>37</v>
      </c>
      <c r="L39" s="46">
        <v>73</v>
      </c>
      <c r="M39" s="46">
        <v>166</v>
      </c>
      <c r="N39" s="46" t="str">
        <f t="shared" si="1"/>
        <v>Leahy, Conor </v>
      </c>
    </row>
    <row r="40" ht="18.75" customHeight="1" spans="1:14">
      <c r="A40" s="54" t="s">
        <v>145</v>
      </c>
      <c r="B40" s="55" t="s">
        <v>20</v>
      </c>
      <c r="C40" s="56">
        <v>0</v>
      </c>
      <c r="D40" s="56">
        <v>600</v>
      </c>
      <c r="E40" s="56"/>
      <c r="F40" s="56"/>
      <c r="G40" s="56"/>
      <c r="H40" s="56">
        <v>0</v>
      </c>
      <c r="I40" s="56">
        <f t="shared" si="0"/>
        <v>600</v>
      </c>
      <c r="J40" s="116"/>
      <c r="K40" s="64">
        <v>38</v>
      </c>
      <c r="M40" s="46">
        <v>154</v>
      </c>
      <c r="N40" s="46" t="str">
        <f t="shared" si="1"/>
        <v>Mc Kenna, Danny </v>
      </c>
    </row>
    <row r="41" ht="18.75" customHeight="1" spans="1:14">
      <c r="A41" s="60" t="s">
        <v>63</v>
      </c>
      <c r="B41" s="58" t="s">
        <v>26</v>
      </c>
      <c r="C41" s="56">
        <v>550</v>
      </c>
      <c r="D41" s="56">
        <v>585</v>
      </c>
      <c r="E41" s="56"/>
      <c r="F41" s="56"/>
      <c r="G41" s="56"/>
      <c r="H41" s="56">
        <v>0</v>
      </c>
      <c r="I41" s="56">
        <f t="shared" si="0"/>
        <v>585</v>
      </c>
      <c r="J41" s="116"/>
      <c r="K41" s="64">
        <v>39</v>
      </c>
      <c r="M41" s="46">
        <v>104</v>
      </c>
      <c r="N41" s="46" t="str">
        <f t="shared" si="1"/>
        <v>Condon, Darragh </v>
      </c>
    </row>
    <row r="42" ht="18.75" customHeight="1" spans="1:14">
      <c r="A42" s="54" t="s">
        <v>146</v>
      </c>
      <c r="B42" s="55" t="s">
        <v>30</v>
      </c>
      <c r="C42" s="56">
        <v>0</v>
      </c>
      <c r="D42" s="56">
        <v>585</v>
      </c>
      <c r="E42" s="56"/>
      <c r="F42" s="56"/>
      <c r="G42" s="56"/>
      <c r="H42" s="56">
        <v>0</v>
      </c>
      <c r="I42" s="56">
        <f t="shared" si="0"/>
        <v>585</v>
      </c>
      <c r="J42" s="116"/>
      <c r="K42" s="64">
        <v>39</v>
      </c>
      <c r="M42" s="46">
        <v>80</v>
      </c>
      <c r="N42" s="46" t="str">
        <f t="shared" si="1"/>
        <v>Costello, Paul </v>
      </c>
    </row>
    <row r="43" ht="18.75" customHeight="1" spans="1:14">
      <c r="A43" s="60" t="s">
        <v>147</v>
      </c>
      <c r="B43" s="58" t="s">
        <v>17</v>
      </c>
      <c r="C43" s="56">
        <v>575</v>
      </c>
      <c r="D43" s="56">
        <v>0</v>
      </c>
      <c r="E43" s="56"/>
      <c r="F43" s="56"/>
      <c r="G43" s="56"/>
      <c r="H43" s="56">
        <v>0</v>
      </c>
      <c r="I43" s="56">
        <f t="shared" si="0"/>
        <v>575</v>
      </c>
      <c r="J43" s="116"/>
      <c r="K43" s="64">
        <v>41</v>
      </c>
      <c r="L43" s="46">
        <v>71</v>
      </c>
      <c r="M43" s="46">
        <v>204</v>
      </c>
      <c r="N43" s="46" t="str">
        <f t="shared" si="1"/>
        <v>Felle, Eric </v>
      </c>
    </row>
    <row r="44" ht="18.75" customHeight="1" spans="1:14">
      <c r="A44" s="60" t="s">
        <v>148</v>
      </c>
      <c r="B44" s="58" t="s">
        <v>20</v>
      </c>
      <c r="C44" s="56">
        <v>0</v>
      </c>
      <c r="D44" s="56">
        <v>565</v>
      </c>
      <c r="E44" s="56"/>
      <c r="F44" s="56"/>
      <c r="G44" s="56"/>
      <c r="H44" s="56">
        <v>0</v>
      </c>
      <c r="I44" s="56">
        <f t="shared" si="0"/>
        <v>565</v>
      </c>
      <c r="J44" s="116"/>
      <c r="K44" s="64">
        <v>42</v>
      </c>
      <c r="L44" s="46">
        <v>73</v>
      </c>
      <c r="M44" s="46">
        <v>166</v>
      </c>
      <c r="N44" s="46" t="str">
        <f t="shared" si="1"/>
        <v>Fields, Eanna </v>
      </c>
    </row>
    <row r="45" ht="18.75" customHeight="1" spans="1:14">
      <c r="A45" s="54" t="s">
        <v>99</v>
      </c>
      <c r="B45" s="55" t="s">
        <v>26</v>
      </c>
      <c r="C45" s="56">
        <v>0</v>
      </c>
      <c r="D45" s="56">
        <v>565</v>
      </c>
      <c r="E45" s="56"/>
      <c r="F45" s="56"/>
      <c r="G45" s="56"/>
      <c r="H45" s="56">
        <v>0</v>
      </c>
      <c r="I45" s="56">
        <f t="shared" si="0"/>
        <v>565</v>
      </c>
      <c r="J45" s="116"/>
      <c r="K45" s="64">
        <v>42</v>
      </c>
      <c r="M45" s="46">
        <v>154</v>
      </c>
      <c r="N45" s="46" t="str">
        <f t="shared" si="1"/>
        <v>Heinen, Marcus </v>
      </c>
    </row>
    <row r="46" ht="18.75" customHeight="1" spans="1:14">
      <c r="A46" s="54" t="s">
        <v>149</v>
      </c>
      <c r="B46" s="55" t="s">
        <v>17</v>
      </c>
      <c r="C46" s="56">
        <v>550</v>
      </c>
      <c r="D46" s="56">
        <v>0</v>
      </c>
      <c r="E46" s="56"/>
      <c r="F46" s="56"/>
      <c r="G46" s="56"/>
      <c r="H46" s="56">
        <v>0</v>
      </c>
      <c r="I46" s="56">
        <f t="shared" si="0"/>
        <v>550</v>
      </c>
      <c r="J46" s="116"/>
      <c r="K46" s="64">
        <v>44</v>
      </c>
      <c r="M46" s="46">
        <v>104</v>
      </c>
      <c r="N46" s="46" t="str">
        <f t="shared" si="1"/>
        <v>Lacap, Ralph </v>
      </c>
    </row>
  </sheetData>
  <mergeCells count="1">
    <mergeCell ref="A1:K1"/>
  </mergeCells>
  <printOptions horizontalCentered="1" gridLines="1"/>
  <pageMargins left="0.393055555555556" right="0.393055555555556" top="0.590277777777778" bottom="0.786805555555556" header="0.393055555555556" footer="0.471527777777778"/>
  <pageSetup paperSize="9" scale="83" orientation="portrait"/>
  <headerFooter>
    <oddHeader>&amp;CPage &amp;P&amp;RCadet Boys</oddHeader>
    <oddFooter>&amp;LIrish Junior Boys Ranking List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  <pageSetUpPr fitToPage="1"/>
  </sheetPr>
  <dimension ref="A1:P229"/>
  <sheetViews>
    <sheetView zoomScale="218" zoomScaleNormal="218" topLeftCell="L1" workbookViewId="0">
      <selection activeCell="M1" sqref="M1"/>
    </sheetView>
  </sheetViews>
  <sheetFormatPr defaultColWidth="9" defaultRowHeight="15.6"/>
  <cols>
    <col min="1" max="1" width="25.5" customWidth="1"/>
    <col min="2" max="2" width="12.1666666666667" style="2" customWidth="1"/>
    <col min="3" max="7" width="8.5" style="2" customWidth="1"/>
    <col min="8" max="9" width="8.5" style="2" hidden="1" customWidth="1"/>
    <col min="10" max="10" width="8.5" style="3" customWidth="1"/>
    <col min="11" max="11" width="10.8333333333333" style="4"/>
    <col min="12" max="12" width="10.8333333333333" style="2"/>
    <col min="13" max="13" width="24.6666666666667" style="5" customWidth="1"/>
    <col min="14" max="15" width="9" hidden="1" customWidth="1"/>
  </cols>
  <sheetData>
    <row r="1" s="1" customFormat="1" ht="28.8" spans="1:13">
      <c r="A1" s="1" t="s">
        <v>150</v>
      </c>
      <c r="B1" s="6"/>
      <c r="C1" s="6"/>
      <c r="D1" s="6"/>
      <c r="E1" s="32">
        <f ca="1">TODAY()</f>
        <v>43362</v>
      </c>
      <c r="F1" s="6"/>
      <c r="G1" s="6"/>
      <c r="H1" s="6"/>
      <c r="I1" s="6"/>
      <c r="J1" s="13"/>
      <c r="K1" s="14"/>
      <c r="L1" s="6"/>
      <c r="M1" s="15"/>
    </row>
    <row r="3" s="2" customFormat="1" spans="1:16">
      <c r="A3" s="2" t="s">
        <v>1</v>
      </c>
      <c r="B3" s="2" t="s">
        <v>73</v>
      </c>
      <c r="C3" s="2" t="s">
        <v>74</v>
      </c>
      <c r="D3" s="2" t="s">
        <v>75</v>
      </c>
      <c r="E3" s="2" t="s">
        <v>76</v>
      </c>
      <c r="F3" s="2" t="s">
        <v>77</v>
      </c>
      <c r="G3" s="2" t="s">
        <v>15</v>
      </c>
      <c r="H3" s="2" t="s">
        <v>78</v>
      </c>
      <c r="I3" s="2" t="s">
        <v>14</v>
      </c>
      <c r="J3" s="3" t="s">
        <v>79</v>
      </c>
      <c r="K3" s="4" t="s">
        <v>9</v>
      </c>
      <c r="L3" s="2" t="s">
        <v>11</v>
      </c>
      <c r="M3" s="16" t="s">
        <v>10</v>
      </c>
      <c r="N3" s="2" t="s">
        <v>80</v>
      </c>
      <c r="O3" s="2" t="s">
        <v>81</v>
      </c>
      <c r="P3" s="2" t="s">
        <v>82</v>
      </c>
    </row>
    <row r="4" spans="1:16">
      <c r="A4" s="35" t="s">
        <v>151</v>
      </c>
      <c r="B4" s="36" t="s">
        <v>152</v>
      </c>
      <c r="C4" s="36">
        <v>500</v>
      </c>
      <c r="D4" s="36">
        <v>500</v>
      </c>
      <c r="E4" s="36">
        <v>500</v>
      </c>
      <c r="F4" s="36">
        <v>500</v>
      </c>
      <c r="G4" s="36"/>
      <c r="H4" s="10"/>
      <c r="I4" s="10">
        <v>0</v>
      </c>
      <c r="J4" s="42">
        <f>IF(COUNT(Table1367[[#This Row],[Class]:[Column4]])&gt;1,MIN(Table1367[[#This Row],[Class]:[Column4]]),0)</f>
        <v>500</v>
      </c>
      <c r="K4" s="17">
        <f>IF(SUM(Table1367[[#This Row],[Class]:[Column4]])-Table1367[[#This Row],[Discard]]+Table1367[[#This Row],[Discard]]/100000&gt;0,SUM(Table1367[[#This Row],[Class]:[Column4]])-Table1367[[#This Row],[Discard]]*0.9999,"")</f>
        <v>1500.05</v>
      </c>
      <c r="L4" s="10">
        <f>IF(Table1367[[#This Row],[Total]]&lt;&gt;"",RANK(Table1367[[#This Row],[Total]],Table1367[Total]),"")</f>
        <v>1</v>
      </c>
      <c r="M4" s="5" t="str">
        <f>IF(Table1367[[#This Row],[Name]]&lt;&gt;"",Table1367[[#This Row],[Name]],"")</f>
        <v>Conor O'Sullivan </v>
      </c>
      <c r="N4">
        <f>SUM(Table1367[[#This Row],[Class]:[Column3]])-Table1367[[#This Row],[Discard]]</f>
        <v>1500</v>
      </c>
      <c r="O4" s="5">
        <f>RANK(Table1367[[#This Row],[Total2]],Table1367[Total2])</f>
        <v>1</v>
      </c>
      <c r="P4" s="5"/>
    </row>
    <row r="5" spans="1:16">
      <c r="A5" s="33" t="s">
        <v>153</v>
      </c>
      <c r="B5" s="34" t="s">
        <v>114</v>
      </c>
      <c r="C5" s="34">
        <v>480</v>
      </c>
      <c r="D5" s="34">
        <v>480</v>
      </c>
      <c r="E5" s="34">
        <v>480</v>
      </c>
      <c r="F5" s="34">
        <v>480</v>
      </c>
      <c r="G5" s="34"/>
      <c r="J5" s="42">
        <f>IF(COUNT(Table1367[[#This Row],[Class]:[Column4]])&gt;1,MIN(Table1367[[#This Row],[Class]:[Column4]]),0)</f>
        <v>480</v>
      </c>
      <c r="K5" s="17">
        <f>IF(SUM(Table1367[[#This Row],[Class]:[Column4]])-Table1367[[#This Row],[Discard]]+Table1367[[#This Row],[Discard]]/100000&gt;0,SUM(Table1367[[#This Row],[Class]:[Column4]])-Table1367[[#This Row],[Discard]]*0.9999,"")</f>
        <v>1440.048</v>
      </c>
      <c r="L5" s="2">
        <f>IF(Table1367[[#This Row],[Total]]&lt;&gt;"",RANK(Table1367[[#This Row],[Total]],Table1367[Total]),"")</f>
        <v>2</v>
      </c>
      <c r="M5" s="5" t="str">
        <f>IF(Table1367[[#This Row],[Name]]&lt;&gt;"",Table1367[[#This Row],[Name]],"")</f>
        <v>Victor Lopez</v>
      </c>
      <c r="N5">
        <f>SUM(Table1367[[#This Row],[Class]:[Column3]])-Table1367[[#This Row],[Discard]]</f>
        <v>1440</v>
      </c>
      <c r="O5" s="5">
        <f>RANK(Table1367[[#This Row],[Total2]],Table1367[Total2])</f>
        <v>2</v>
      </c>
      <c r="P5" s="5"/>
    </row>
    <row r="6" spans="1:16">
      <c r="A6" s="35" t="s">
        <v>120</v>
      </c>
      <c r="B6" s="36" t="s">
        <v>89</v>
      </c>
      <c r="C6" s="36">
        <v>460</v>
      </c>
      <c r="D6" s="36">
        <v>440</v>
      </c>
      <c r="E6" s="36">
        <v>460</v>
      </c>
      <c r="F6" s="36">
        <v>460</v>
      </c>
      <c r="G6" s="36"/>
      <c r="H6" s="10"/>
      <c r="I6" s="10">
        <v>0</v>
      </c>
      <c r="J6" s="42">
        <f>IF(COUNT(Table1367[[#This Row],[Class]:[Column4]])&gt;1,MIN(Table1367[[#This Row],[Class]:[Column4]]),0)</f>
        <v>440</v>
      </c>
      <c r="K6" s="17">
        <f>IF(SUM(Table1367[[#This Row],[Class]:[Column4]])-Table1367[[#This Row],[Discard]]+Table1367[[#This Row],[Discard]]/100000&gt;0,SUM(Table1367[[#This Row],[Class]:[Column4]])-Table1367[[#This Row],[Discard]]*0.9999,"")</f>
        <v>1380.044</v>
      </c>
      <c r="L6" s="10">
        <f>IF(Table1367[[#This Row],[Total]]&lt;&gt;"",RANK(Table1367[[#This Row],[Total]],Table1367[Total]),"")</f>
        <v>3</v>
      </c>
      <c r="M6" s="5" t="str">
        <f>IF(Table1367[[#This Row],[Name]]&lt;&gt;"",Table1367[[#This Row],[Name]],"")</f>
        <v>Darragh O'Brien</v>
      </c>
      <c r="N6">
        <f>SUM(Table1367[[#This Row],[Class]:[Column3]])-Table1367[[#This Row],[Discard]]</f>
        <v>1380</v>
      </c>
      <c r="O6" s="5">
        <f>RANK(Table1367[[#This Row],[Total2]],Table1367[Total2])</f>
        <v>3</v>
      </c>
      <c r="P6" s="5"/>
    </row>
    <row r="7" spans="1:16">
      <c r="A7" s="35" t="s">
        <v>154</v>
      </c>
      <c r="B7" s="36" t="s">
        <v>91</v>
      </c>
      <c r="C7" s="36">
        <v>430</v>
      </c>
      <c r="D7" s="36">
        <v>460</v>
      </c>
      <c r="E7" s="36">
        <v>440</v>
      </c>
      <c r="F7" s="36">
        <v>440</v>
      </c>
      <c r="G7" s="36"/>
      <c r="H7" s="10"/>
      <c r="I7" s="10">
        <v>0</v>
      </c>
      <c r="J7" s="42">
        <f>IF(COUNT(Table1367[[#This Row],[Class]:[Column4]])&gt;1,MIN(Table1367[[#This Row],[Class]:[Column4]]),0)</f>
        <v>430</v>
      </c>
      <c r="K7" s="17">
        <f>IF(SUM(Table1367[[#This Row],[Class]:[Column4]])-Table1367[[#This Row],[Discard]]+Table1367[[#This Row],[Discard]]/100000&gt;0,SUM(Table1367[[#This Row],[Class]:[Column4]])-Table1367[[#This Row],[Discard]]*0.9999,"")</f>
        <v>1340.043</v>
      </c>
      <c r="L7" s="10">
        <f>IF(Table1367[[#This Row],[Total]]&lt;&gt;"",RANK(Table1367[[#This Row],[Total]],Table1367[Total]),"")</f>
        <v>4</v>
      </c>
      <c r="M7" s="5" t="str">
        <f>IF(Table1367[[#This Row],[Name]]&lt;&gt;"",Table1367[[#This Row],[Name]],"")</f>
        <v>Sean Loughnane </v>
      </c>
      <c r="N7">
        <f>SUM(Table1367[[#This Row],[Class]:[Column3]])-Table1367[[#This Row],[Discard]]</f>
        <v>1340</v>
      </c>
      <c r="O7" s="5">
        <f>RANK(Table1367[[#This Row],[Total2]],Table1367[Total2])</f>
        <v>4</v>
      </c>
      <c r="P7" s="5"/>
    </row>
    <row r="8" spans="1:16">
      <c r="A8" s="35" t="s">
        <v>110</v>
      </c>
      <c r="B8" s="36" t="s">
        <v>91</v>
      </c>
      <c r="C8" s="36">
        <v>440</v>
      </c>
      <c r="D8" s="34">
        <v>430</v>
      </c>
      <c r="E8" s="34">
        <v>0</v>
      </c>
      <c r="F8" s="34">
        <v>420</v>
      </c>
      <c r="G8" s="34"/>
      <c r="I8" s="2">
        <v>0</v>
      </c>
      <c r="J8" s="42">
        <f>IF(COUNT(Table1367[[#This Row],[Class]:[Column4]])&gt;1,MIN(Table1367[[#This Row],[Class]:[Column4]]),0)</f>
        <v>0</v>
      </c>
      <c r="K8" s="17">
        <f>IF(SUM(Table1367[[#This Row],[Class]:[Column4]])-Table1367[[#This Row],[Discard]]+Table1367[[#This Row],[Discard]]/100000&gt;0,SUM(Table1367[[#This Row],[Class]:[Column4]])-Table1367[[#This Row],[Discard]]*0.9999,"")</f>
        <v>1290</v>
      </c>
      <c r="L8" s="10">
        <f>IF(Table1367[[#This Row],[Total]]&lt;&gt;"",RANK(Table1367[[#This Row],[Total]],Table1367[Total]),"")</f>
        <v>5</v>
      </c>
      <c r="M8" s="5" t="str">
        <f>IF(Table1367[[#This Row],[Name]]&lt;&gt;"",Table1367[[#This Row],[Name]],"")</f>
        <v>Rory Griffin</v>
      </c>
      <c r="N8">
        <f>SUM(Table1367[[#This Row],[Class]:[Column3]])-Table1367[[#This Row],[Discard]]</f>
        <v>1290</v>
      </c>
      <c r="O8" s="5">
        <f>RANK(Table1367[[#This Row],[Total2]],Table1367[Total2])</f>
        <v>5</v>
      </c>
      <c r="P8" s="5"/>
    </row>
    <row r="9" spans="1:16">
      <c r="A9" s="35" t="s">
        <v>155</v>
      </c>
      <c r="B9" s="36" t="s">
        <v>91</v>
      </c>
      <c r="C9" s="36">
        <v>420</v>
      </c>
      <c r="D9" s="34">
        <v>420</v>
      </c>
      <c r="E9" s="34">
        <v>420</v>
      </c>
      <c r="F9" s="34">
        <v>430</v>
      </c>
      <c r="G9" s="34"/>
      <c r="I9" s="2">
        <v>0</v>
      </c>
      <c r="J9" s="42">
        <f>IF(COUNT(Table1367[[#This Row],[Class]:[Column4]])&gt;1,MIN(Table1367[[#This Row],[Class]:[Column4]]),0)</f>
        <v>420</v>
      </c>
      <c r="K9" s="17">
        <f>IF(SUM(Table1367[[#This Row],[Class]:[Column4]])-Table1367[[#This Row],[Discard]]+Table1367[[#This Row],[Discard]]/100000&gt;0,SUM(Table1367[[#This Row],[Class]:[Column4]])-Table1367[[#This Row],[Discard]]*0.9999,"")</f>
        <v>1270.042</v>
      </c>
      <c r="L9" s="2">
        <f>IF(Table1367[[#This Row],[Total]]&lt;&gt;"",RANK(Table1367[[#This Row],[Total]],Table1367[Total]),"")</f>
        <v>6</v>
      </c>
      <c r="M9" s="5" t="str">
        <f>IF(Table1367[[#This Row],[Name]]&lt;&gt;"",Table1367[[#This Row],[Name]],"")</f>
        <v>Rory O'Brien</v>
      </c>
      <c r="N9">
        <f>SUM(Table1367[[#This Row],[Class]:[Column3]])-Table1367[[#This Row],[Discard]]</f>
        <v>1270</v>
      </c>
      <c r="O9" s="5">
        <f>RANK(Table1367[[#This Row],[Total2]],Table1367[Total2])</f>
        <v>6</v>
      </c>
      <c r="P9" s="5"/>
    </row>
    <row r="10" spans="1:16">
      <c r="A10" s="35" t="s">
        <v>156</v>
      </c>
      <c r="B10" s="36" t="s">
        <v>91</v>
      </c>
      <c r="C10" s="36">
        <v>400</v>
      </c>
      <c r="D10" s="34">
        <v>380</v>
      </c>
      <c r="E10" s="34">
        <v>0</v>
      </c>
      <c r="F10" s="34">
        <v>410</v>
      </c>
      <c r="G10" s="34"/>
      <c r="I10" s="2">
        <v>0</v>
      </c>
      <c r="J10" s="42">
        <f>IF(COUNT(Table1367[[#This Row],[Class]:[Column4]])&gt;1,MIN(Table1367[[#This Row],[Class]:[Column4]]),0)</f>
        <v>0</v>
      </c>
      <c r="K10" s="17">
        <f>IF(SUM(Table1367[[#This Row],[Class]:[Column4]])-Table1367[[#This Row],[Discard]]+Table1367[[#This Row],[Discard]]/100000&gt;0,SUM(Table1367[[#This Row],[Class]:[Column4]])-Table1367[[#This Row],[Discard]]*0.9999,"")</f>
        <v>1190</v>
      </c>
      <c r="L10" s="2">
        <f>IF(Table1367[[#This Row],[Total]]&lt;&gt;"",RANK(Table1367[[#This Row],[Total]],Table1367[Total]),"")</f>
        <v>7</v>
      </c>
      <c r="M10" s="5" t="str">
        <f>IF(Table1367[[#This Row],[Name]]&lt;&gt;"",Table1367[[#This Row],[Name]],"")</f>
        <v>Ruairi Hogan</v>
      </c>
      <c r="N10">
        <f>SUM(Table1367[[#This Row],[Class]:[Column3]])-Table1367[[#This Row],[Discard]]</f>
        <v>1190</v>
      </c>
      <c r="O10" s="5">
        <f>RANK(Table1367[[#This Row],[Total2]],Table1367[Total2])</f>
        <v>7</v>
      </c>
      <c r="P10" s="5"/>
    </row>
    <row r="11" spans="1:16">
      <c r="A11" s="35" t="s">
        <v>157</v>
      </c>
      <c r="B11" s="36" t="s">
        <v>114</v>
      </c>
      <c r="C11" s="36">
        <v>355</v>
      </c>
      <c r="D11" s="36">
        <v>410</v>
      </c>
      <c r="E11" s="36">
        <v>410</v>
      </c>
      <c r="F11" s="36">
        <v>0</v>
      </c>
      <c r="G11" s="36"/>
      <c r="H11" s="10"/>
      <c r="I11" s="10"/>
      <c r="J11" s="42">
        <f>IF(COUNT(Table1367[[#This Row],[Class]:[Column4]])&gt;1,MIN(Table1367[[#This Row],[Class]:[Column4]]),0)</f>
        <v>0</v>
      </c>
      <c r="K11" s="17">
        <f>IF(SUM(Table1367[[#This Row],[Class]:[Column4]])-Table1367[[#This Row],[Discard]]+Table1367[[#This Row],[Discard]]/100000&gt;0,SUM(Table1367[[#This Row],[Class]:[Column4]])-Table1367[[#This Row],[Discard]]*0.9999,"")</f>
        <v>1175</v>
      </c>
      <c r="L11" s="10">
        <f>IF(Table1367[[#This Row],[Total]]&lt;&gt;"",RANK(Table1367[[#This Row],[Total]],Table1367[Total]),"")</f>
        <v>8</v>
      </c>
      <c r="M11" s="5" t="str">
        <f>IF(Table1367[[#This Row],[Name]]&lt;&gt;"",Table1367[[#This Row],[Name]],"")</f>
        <v>Jack Mcgrohan</v>
      </c>
      <c r="N11">
        <f>SUM(Table1367[[#This Row],[Class]:[Column3]])-Table1367[[#This Row],[Discard]]</f>
        <v>1175</v>
      </c>
      <c r="O11" s="5">
        <f>RANK(Table1367[[#This Row],[Total2]],Table1367[Total2])</f>
        <v>8</v>
      </c>
      <c r="P11" s="5"/>
    </row>
    <row r="12" spans="1:16">
      <c r="A12" s="35" t="s">
        <v>158</v>
      </c>
      <c r="B12" s="36" t="s">
        <v>91</v>
      </c>
      <c r="C12" s="36">
        <v>390</v>
      </c>
      <c r="D12" s="34">
        <v>0</v>
      </c>
      <c r="E12" s="34">
        <v>395</v>
      </c>
      <c r="F12" s="34">
        <v>390</v>
      </c>
      <c r="G12" s="34"/>
      <c r="J12" s="42">
        <f>IF(COUNT(Table1367[[#This Row],[Class]:[Column4]])&gt;1,MIN(Table1367[[#This Row],[Class]:[Column4]]),0)</f>
        <v>0</v>
      </c>
      <c r="K12" s="17">
        <f>IF(SUM(Table1367[[#This Row],[Class]:[Column4]])-Table1367[[#This Row],[Discard]]+Table1367[[#This Row],[Discard]]/100000&gt;0,SUM(Table1367[[#This Row],[Class]:[Column4]])-Table1367[[#This Row],[Discard]]*0.9999,"")</f>
        <v>1175</v>
      </c>
      <c r="L12" s="2">
        <f>IF(Table1367[[#This Row],[Total]]&lt;&gt;"",RANK(Table1367[[#This Row],[Total]],Table1367[Total]),"")</f>
        <v>8</v>
      </c>
      <c r="M12" s="5" t="str">
        <f>IF(Table1367[[#This Row],[Name]]&lt;&gt;"",Table1367[[#This Row],[Name]],"")</f>
        <v>Miki Morgan</v>
      </c>
      <c r="N12">
        <f>SUM(Table1367[[#This Row],[Class]:[Column3]])-Table1367[[#This Row],[Discard]]</f>
        <v>1175</v>
      </c>
      <c r="O12" s="5">
        <f>RANK(Table1367[[#This Row],[Total2]],Table1367[Total2])</f>
        <v>8</v>
      </c>
      <c r="P12" s="5"/>
    </row>
    <row r="13" spans="1:16">
      <c r="A13" s="35" t="s">
        <v>159</v>
      </c>
      <c r="B13" s="36" t="s">
        <v>84</v>
      </c>
      <c r="C13" s="36">
        <v>383</v>
      </c>
      <c r="D13" s="34">
        <v>370</v>
      </c>
      <c r="E13" s="34">
        <v>390</v>
      </c>
      <c r="F13" s="34">
        <v>400</v>
      </c>
      <c r="G13" s="34"/>
      <c r="J13" s="42">
        <f>IF(COUNT(Table1367[[#This Row],[Class]:[Column4]])&gt;1,MIN(Table1367[[#This Row],[Class]:[Column4]]),0)</f>
        <v>370</v>
      </c>
      <c r="K13" s="17">
        <f>IF(SUM(Table1367[[#This Row],[Class]:[Column4]])-Table1367[[#This Row],[Discard]]+Table1367[[#This Row],[Discard]]/100000&gt;0,SUM(Table1367[[#This Row],[Class]:[Column4]])-Table1367[[#This Row],[Discard]]*0.9999,"")</f>
        <v>1173.037</v>
      </c>
      <c r="L13" s="2">
        <f>IF(Table1367[[#This Row],[Total]]&lt;&gt;"",RANK(Table1367[[#This Row],[Total]],Table1367[Total]),"")</f>
        <v>10</v>
      </c>
      <c r="M13" s="5" t="str">
        <f>IF(Table1367[[#This Row],[Name]]&lt;&gt;"",Table1367[[#This Row],[Name]],"")</f>
        <v>James Kingston</v>
      </c>
      <c r="N13">
        <f>SUM(Table1367[[#This Row],[Class]:[Column3]])-Table1367[[#This Row],[Discard]]</f>
        <v>1173</v>
      </c>
      <c r="O13" s="5">
        <f>RANK(Table1367[[#This Row],[Total2]],Table1367[Total2])</f>
        <v>10</v>
      </c>
      <c r="P13" s="5"/>
    </row>
    <row r="14" spans="1:16">
      <c r="A14" s="35" t="s">
        <v>160</v>
      </c>
      <c r="B14" s="36" t="s">
        <v>91</v>
      </c>
      <c r="C14" s="36">
        <v>375</v>
      </c>
      <c r="D14" s="36">
        <v>385</v>
      </c>
      <c r="E14" s="36">
        <v>0</v>
      </c>
      <c r="F14" s="36">
        <v>383</v>
      </c>
      <c r="G14" s="36"/>
      <c r="H14" s="10"/>
      <c r="I14" s="10"/>
      <c r="J14" s="42">
        <f>IF(COUNT(Table1367[[#This Row],[Class]:[Column4]])&gt;1,MIN(Table1367[[#This Row],[Class]:[Column4]]),0)</f>
        <v>0</v>
      </c>
      <c r="K14" s="17">
        <f>IF(SUM(Table1367[[#This Row],[Class]:[Column4]])-Table1367[[#This Row],[Discard]]+Table1367[[#This Row],[Discard]]/100000&gt;0,SUM(Table1367[[#This Row],[Class]:[Column4]])-Table1367[[#This Row],[Discard]]*0.9999,"")</f>
        <v>1143</v>
      </c>
      <c r="L14" s="10">
        <f>IF(Table1367[[#This Row],[Total]]&lt;&gt;"",RANK(Table1367[[#This Row],[Total]],Table1367[Total]),"")</f>
        <v>11</v>
      </c>
      <c r="M14" s="5" t="str">
        <f>IF(Table1367[[#This Row],[Name]]&lt;&gt;"",Table1367[[#This Row],[Name]],"")</f>
        <v>Tom McCarthy</v>
      </c>
      <c r="N14">
        <f>SUM(Table1367[[#This Row],[Class]:[Column3]])-Table1367[[#This Row],[Discard]]</f>
        <v>1143</v>
      </c>
      <c r="O14" s="5">
        <f>RANK(Table1367[[#This Row],[Total2]],Table1367[Total2])</f>
        <v>11</v>
      </c>
      <c r="P14" s="5"/>
    </row>
    <row r="15" spans="1:16">
      <c r="A15" s="35" t="s">
        <v>123</v>
      </c>
      <c r="B15" s="36" t="s">
        <v>114</v>
      </c>
      <c r="C15" s="36">
        <v>395</v>
      </c>
      <c r="D15" s="34">
        <v>0</v>
      </c>
      <c r="E15" s="34">
        <v>400</v>
      </c>
      <c r="F15" s="34">
        <v>0</v>
      </c>
      <c r="G15" s="34"/>
      <c r="J15" s="42">
        <f>IF(COUNT(Table1367[[#This Row],[Class]:[Column4]])&gt;1,MIN(Table1367[[#This Row],[Class]:[Column4]]),0)</f>
        <v>0</v>
      </c>
      <c r="K15" s="17">
        <f>IF(SUM(Table1367[[#This Row],[Class]:[Column4]])-Table1367[[#This Row],[Discard]]+Table1367[[#This Row],[Discard]]/100000&gt;0,SUM(Table1367[[#This Row],[Class]:[Column4]])-Table1367[[#This Row],[Discard]]*0.9999,"")</f>
        <v>795</v>
      </c>
      <c r="L15" s="2">
        <f>IF(Table1367[[#This Row],[Total]]&lt;&gt;"",RANK(Table1367[[#This Row],[Total]],Table1367[Total]),"")</f>
        <v>12</v>
      </c>
      <c r="M15" s="5" t="str">
        <f>IF(Table1367[[#This Row],[Name]]&lt;&gt;"",Table1367[[#This Row],[Name]],"")</f>
        <v>Harry Bolger</v>
      </c>
      <c r="N15">
        <f>SUM(Table1367[[#This Row],[Class]:[Column3]])-Table1367[[#This Row],[Discard]]</f>
        <v>795</v>
      </c>
      <c r="O15" s="5">
        <f>RANK(Table1367[[#This Row],[Total2]],Table1367[Total2])</f>
        <v>12</v>
      </c>
      <c r="P15" s="5"/>
    </row>
    <row r="16" spans="1:16">
      <c r="A16" s="35" t="s">
        <v>161</v>
      </c>
      <c r="B16" s="36" t="s">
        <v>114</v>
      </c>
      <c r="C16" s="36">
        <v>370</v>
      </c>
      <c r="D16" s="36">
        <v>395</v>
      </c>
      <c r="E16" s="36">
        <v>0</v>
      </c>
      <c r="F16" s="34">
        <v>0</v>
      </c>
      <c r="G16" s="36"/>
      <c r="H16" s="10"/>
      <c r="I16" s="10">
        <v>0</v>
      </c>
      <c r="J16" s="42">
        <f>IF(COUNT(Table1367[[#This Row],[Class]:[Column4]])&gt;1,MIN(Table1367[[#This Row],[Class]:[Column4]]),0)</f>
        <v>0</v>
      </c>
      <c r="K16" s="17">
        <f>IF(SUM(Table1367[[#This Row],[Class]:[Column4]])-Table1367[[#This Row],[Discard]]+Table1367[[#This Row],[Discard]]/100000&gt;0,SUM(Table1367[[#This Row],[Class]:[Column4]])-Table1367[[#This Row],[Discard]]*0.9999,"")</f>
        <v>765</v>
      </c>
      <c r="L16" s="10">
        <f>IF(Table1367[[#This Row],[Total]]&lt;&gt;"",RANK(Table1367[[#This Row],[Total]],Table1367[Total]),"")</f>
        <v>13</v>
      </c>
      <c r="M16" s="5" t="str">
        <f>IF(Table1367[[#This Row],[Name]]&lt;&gt;"",Table1367[[#This Row],[Name]],"")</f>
        <v>Ryan McCarthy</v>
      </c>
      <c r="N16">
        <f>SUM(Table1367[[#This Row],[Class]:[Column3]])-Table1367[[#This Row],[Discard]]</f>
        <v>765</v>
      </c>
      <c r="O16" s="5">
        <f>RANK(Table1367[[#This Row],[Total2]],Table1367[Total2])</f>
        <v>13</v>
      </c>
      <c r="P16" s="5"/>
    </row>
    <row r="17" spans="1:16">
      <c r="A17" s="35" t="s">
        <v>162</v>
      </c>
      <c r="B17" s="36" t="s">
        <v>163</v>
      </c>
      <c r="C17" s="36">
        <v>383</v>
      </c>
      <c r="D17" s="34">
        <v>0</v>
      </c>
      <c r="E17" s="34">
        <v>0</v>
      </c>
      <c r="F17" s="34">
        <v>373</v>
      </c>
      <c r="G17" s="34"/>
      <c r="I17" s="2">
        <v>0</v>
      </c>
      <c r="J17" s="42">
        <f>IF(COUNT(Table1367[[#This Row],[Class]:[Column4]])&gt;1,MIN(Table1367[[#This Row],[Class]:[Column4]]),0)</f>
        <v>0</v>
      </c>
      <c r="K17" s="17">
        <f>IF(SUM(Table1367[[#This Row],[Class]:[Column4]])-Table1367[[#This Row],[Discard]]+Table1367[[#This Row],[Discard]]/100000&gt;0,SUM(Table1367[[#This Row],[Class]:[Column4]])-Table1367[[#This Row],[Discard]]*0.9999,"")</f>
        <v>756</v>
      </c>
      <c r="L17" s="2">
        <f>IF(Table1367[[#This Row],[Total]]&lt;&gt;"",RANK(Table1367[[#This Row],[Total]],Table1367[Total]),"")</f>
        <v>14</v>
      </c>
      <c r="M17" s="5" t="str">
        <f>IF(Table1367[[#This Row],[Name]]&lt;&gt;"",Table1367[[#This Row],[Name]],"")</f>
        <v>James Fergey</v>
      </c>
      <c r="N17">
        <f>SUM(Table1367[[#This Row],[Class]:[Column3]])-Table1367[[#This Row],[Discard]]</f>
        <v>756</v>
      </c>
      <c r="O17" s="5">
        <f>RANK(Table1367[[#This Row],[Total2]],Table1367[Total2])</f>
        <v>14</v>
      </c>
      <c r="P17" s="5"/>
    </row>
    <row r="18" spans="1:16">
      <c r="A18" s="35" t="s">
        <v>164</v>
      </c>
      <c r="B18" s="36" t="s">
        <v>89</v>
      </c>
      <c r="C18" s="36">
        <v>0</v>
      </c>
      <c r="D18" s="36">
        <v>0</v>
      </c>
      <c r="E18" s="36">
        <v>430</v>
      </c>
      <c r="F18" s="36">
        <v>0</v>
      </c>
      <c r="G18" s="36"/>
      <c r="H18" s="10"/>
      <c r="I18" s="10">
        <v>0</v>
      </c>
      <c r="J18" s="42">
        <f>IF(COUNT(Table1367[[#This Row],[Class]:[Column4]])&gt;1,MIN(Table1367[[#This Row],[Class]:[Column4]]),0)</f>
        <v>0</v>
      </c>
      <c r="K18" s="17">
        <f>IF(SUM(Table1367[[#This Row],[Class]:[Column4]])-Table1367[[#This Row],[Discard]]+Table1367[[#This Row],[Discard]]/100000&gt;0,SUM(Table1367[[#This Row],[Class]:[Column4]])-Table1367[[#This Row],[Discard]]*0.9999,"")</f>
        <v>430</v>
      </c>
      <c r="L18" s="10">
        <f>IF(Table1367[[#This Row],[Total]]&lt;&gt;"",RANK(Table1367[[#This Row],[Total]],Table1367[Total]),"")</f>
        <v>15</v>
      </c>
      <c r="M18" s="5" t="str">
        <f>IF(Table1367[[#This Row],[Name]]&lt;&gt;"",Table1367[[#This Row],[Name]],"")</f>
        <v>Ruairi Linehan</v>
      </c>
      <c r="N18">
        <f>SUM(Table1367[[#This Row],[Class]:[Column3]])-Table1367[[#This Row],[Discard]]</f>
        <v>430</v>
      </c>
      <c r="O18" s="5">
        <f>RANK(Table1367[[#This Row],[Total2]],Table1367[Total2])</f>
        <v>15</v>
      </c>
      <c r="P18" s="5"/>
    </row>
    <row r="19" spans="1:16">
      <c r="A19" s="35" t="s">
        <v>165</v>
      </c>
      <c r="B19" s="36" t="s">
        <v>84</v>
      </c>
      <c r="C19" s="36">
        <v>410</v>
      </c>
      <c r="D19" s="34">
        <v>0</v>
      </c>
      <c r="E19" s="36">
        <v>0</v>
      </c>
      <c r="F19" s="34">
        <v>0</v>
      </c>
      <c r="G19" s="36"/>
      <c r="H19" s="10"/>
      <c r="I19" s="10">
        <v>0</v>
      </c>
      <c r="J19" s="42">
        <f>IF(COUNT(Table1367[[#This Row],[Class]:[Column4]])&gt;1,MIN(Table1367[[#This Row],[Class]:[Column4]]),0)</f>
        <v>0</v>
      </c>
      <c r="K19" s="17">
        <f>IF(SUM(Table1367[[#This Row],[Class]:[Column4]])-Table1367[[#This Row],[Discard]]+Table1367[[#This Row],[Discard]]/100000&gt;0,SUM(Table1367[[#This Row],[Class]:[Column4]])-Table1367[[#This Row],[Discard]]*0.9999,"")</f>
        <v>410</v>
      </c>
      <c r="L19" s="10">
        <f>IF(Table1367[[#This Row],[Total]]&lt;&gt;"",RANK(Table1367[[#This Row],[Total]],Table1367[Total]),"")</f>
        <v>16</v>
      </c>
      <c r="M19" s="5" t="str">
        <f>IF(Table1367[[#This Row],[Name]]&lt;&gt;"",Table1367[[#This Row],[Name]],"")</f>
        <v>Dylan Adler</v>
      </c>
      <c r="N19">
        <f>SUM(Table1367[[#This Row],[Class]:[Column3]])-Table1367[[#This Row],[Discard]]</f>
        <v>410</v>
      </c>
      <c r="O19" s="5">
        <f>RANK(Table1367[[#This Row],[Total2]],Table1367[Total2])</f>
        <v>16</v>
      </c>
      <c r="P19" s="5"/>
    </row>
    <row r="20" spans="1:16">
      <c r="A20" s="35" t="s">
        <v>166</v>
      </c>
      <c r="B20" s="36" t="s">
        <v>114</v>
      </c>
      <c r="C20" s="36">
        <v>400</v>
      </c>
      <c r="D20" s="34">
        <v>0</v>
      </c>
      <c r="E20" s="36">
        <v>0</v>
      </c>
      <c r="F20" s="34">
        <v>0</v>
      </c>
      <c r="G20" s="36"/>
      <c r="H20" s="10"/>
      <c r="I20" s="10">
        <v>0</v>
      </c>
      <c r="J20" s="42">
        <f>IF(COUNT(Table1367[[#This Row],[Class]:[Column4]])&gt;1,MIN(Table1367[[#This Row],[Class]:[Column4]]),0)</f>
        <v>0</v>
      </c>
      <c r="K20" s="17">
        <f>IF(SUM(Table1367[[#This Row],[Class]:[Column4]])-Table1367[[#This Row],[Discard]]+Table1367[[#This Row],[Discard]]/100000&gt;0,SUM(Table1367[[#This Row],[Class]:[Column4]])-Table1367[[#This Row],[Discard]]*0.9999,"")</f>
        <v>400</v>
      </c>
      <c r="L20" s="10">
        <f>IF(Table1367[[#This Row],[Total]]&lt;&gt;"",RANK(Table1367[[#This Row],[Total]],Table1367[Total]),"")</f>
        <v>17</v>
      </c>
      <c r="M20" s="5" t="str">
        <f>IF(Table1367[[#This Row],[Name]]&lt;&gt;"",Table1367[[#This Row],[Name]],"")</f>
        <v>Eoin Carroll</v>
      </c>
      <c r="N20">
        <f>SUM(Table1367[[#This Row],[Class]:[Column3]])-Table1367[[#This Row],[Discard]]</f>
        <v>400</v>
      </c>
      <c r="O20" s="5">
        <f>RANK(Table1367[[#This Row],[Total2]],Table1367[Total2])</f>
        <v>17</v>
      </c>
      <c r="P20" s="5"/>
    </row>
    <row r="21" spans="1:16">
      <c r="A21" s="33" t="s">
        <v>167</v>
      </c>
      <c r="B21" s="34"/>
      <c r="C21" s="36">
        <v>0</v>
      </c>
      <c r="D21" s="34">
        <v>395</v>
      </c>
      <c r="E21" s="34">
        <v>0</v>
      </c>
      <c r="F21" s="34">
        <v>0</v>
      </c>
      <c r="G21" s="34"/>
      <c r="I21" s="2">
        <v>0</v>
      </c>
      <c r="J21" s="42">
        <f>IF(COUNT(Table1367[[#This Row],[Class]:[Column4]])&gt;1,MIN(Table1367[[#This Row],[Class]:[Column4]]),0)</f>
        <v>0</v>
      </c>
      <c r="K21" s="17">
        <f>IF(SUM(Table1367[[#This Row],[Class]:[Column4]])-Table1367[[#This Row],[Discard]]+Table1367[[#This Row],[Discard]]/100000&gt;0,SUM(Table1367[[#This Row],[Class]:[Column4]])-Table1367[[#This Row],[Discard]]*0.9999,"")</f>
        <v>395</v>
      </c>
      <c r="L21" s="2">
        <f>IF(Table1367[[#This Row],[Total]]&lt;&gt;"",RANK(Table1367[[#This Row],[Total]],Table1367[Total]),"")</f>
        <v>18</v>
      </c>
      <c r="M21" s="5" t="str">
        <f>IF(Table1367[[#This Row],[Name]]&lt;&gt;"",Table1367[[#This Row],[Name]],"")</f>
        <v>Shay Aherne</v>
      </c>
      <c r="N21">
        <f>SUM(Table1367[[#This Row],[Class]:[Column3]])-Table1367[[#This Row],[Discard]]</f>
        <v>395</v>
      </c>
      <c r="O21" s="5">
        <f>RANK(Table1367[[#This Row],[Total2]],Table1367[Total2])</f>
        <v>18</v>
      </c>
      <c r="P21" s="5"/>
    </row>
    <row r="22" spans="1:16">
      <c r="A22" s="111" t="s">
        <v>168</v>
      </c>
      <c r="B22" s="36" t="s">
        <v>91</v>
      </c>
      <c r="C22" s="36">
        <v>0</v>
      </c>
      <c r="D22" s="36">
        <v>0</v>
      </c>
      <c r="E22" s="36">
        <v>0</v>
      </c>
      <c r="F22" s="36">
        <v>395</v>
      </c>
      <c r="G22" s="36"/>
      <c r="H22" s="10"/>
      <c r="I22" s="10"/>
      <c r="J22" s="42">
        <f>IF(COUNT(Table1367[[#This Row],[Class]:[Column4]])&gt;1,MIN(Table1367[[#This Row],[Class]:[Column4]]),0)</f>
        <v>0</v>
      </c>
      <c r="K22" s="17">
        <f>IF(SUM(Table1367[[#This Row],[Class]:[Column4]])-Table1367[[#This Row],[Discard]]+Table1367[[#This Row],[Discard]]/100000&gt;0,SUM(Table1367[[#This Row],[Class]:[Column4]])-Table1367[[#This Row],[Discard]]*0.9999,"")</f>
        <v>395</v>
      </c>
      <c r="L22" s="2">
        <f>IF(Table1367[[#This Row],[Total]]&lt;&gt;"",RANK(Table1367[[#This Row],[Total]],Table1367[Total]),"")</f>
        <v>18</v>
      </c>
      <c r="M22" s="5" t="str">
        <f>IF(Table1367[[#This Row],[Name]]&lt;&gt;"",Table1367[[#This Row],[Name]],"")</f>
        <v>Sam Leahy</v>
      </c>
      <c r="N22">
        <f>SUM(Table1367[[#This Row],[Class]:[Column3]])-Table1367[[#This Row],[Discard]]</f>
        <v>395</v>
      </c>
      <c r="O22" s="5">
        <f>RANK(Table1367[[#This Row],[Total2]],Table1367[Total2])</f>
        <v>18</v>
      </c>
      <c r="P22" s="5"/>
    </row>
    <row r="23" spans="1:16">
      <c r="A23" s="35" t="s">
        <v>169</v>
      </c>
      <c r="B23" s="36" t="s">
        <v>89</v>
      </c>
      <c r="C23" s="36">
        <v>0</v>
      </c>
      <c r="D23" s="34">
        <v>0</v>
      </c>
      <c r="E23" s="36">
        <v>385</v>
      </c>
      <c r="F23" s="36">
        <v>0</v>
      </c>
      <c r="G23" s="36"/>
      <c r="H23" s="10"/>
      <c r="I23" s="10">
        <v>0</v>
      </c>
      <c r="J23" s="42">
        <f>IF(COUNT(Table1367[[#This Row],[Class]:[Column4]])&gt;1,MIN(Table1367[[#This Row],[Class]:[Column4]]),0)</f>
        <v>0</v>
      </c>
      <c r="K23" s="17">
        <f>IF(SUM(Table1367[[#This Row],[Class]:[Column4]])-Table1367[[#This Row],[Discard]]+Table1367[[#This Row],[Discard]]/100000&gt;0,SUM(Table1367[[#This Row],[Class]:[Column4]])-Table1367[[#This Row],[Discard]]*0.9999,"")</f>
        <v>385</v>
      </c>
      <c r="L23" s="10">
        <f>IF(Table1367[[#This Row],[Total]]&lt;&gt;"",RANK(Table1367[[#This Row],[Total]],Table1367[Total]),"")</f>
        <v>20</v>
      </c>
      <c r="M23" s="5" t="str">
        <f>IF(Table1367[[#This Row],[Name]]&lt;&gt;"",Table1367[[#This Row],[Name]],"")</f>
        <v>Sean O'Mahony</v>
      </c>
      <c r="N23">
        <f>SUM(Table1367[[#This Row],[Class]:[Column3]])-Table1367[[#This Row],[Discard]]</f>
        <v>385</v>
      </c>
      <c r="O23" s="5">
        <f>RANK(Table1367[[#This Row],[Total2]],Table1367[Total2])</f>
        <v>20</v>
      </c>
      <c r="P23" s="5"/>
    </row>
    <row r="24" spans="1:16">
      <c r="A24" s="33" t="s">
        <v>170</v>
      </c>
      <c r="B24" s="34" t="s">
        <v>163</v>
      </c>
      <c r="C24" s="34">
        <v>0</v>
      </c>
      <c r="D24" s="34">
        <v>0</v>
      </c>
      <c r="E24" s="34">
        <v>0</v>
      </c>
      <c r="F24" s="34">
        <v>383</v>
      </c>
      <c r="G24" s="34"/>
      <c r="I24" s="2">
        <v>0</v>
      </c>
      <c r="J24" s="42">
        <f>IF(COUNT(Table1367[[#This Row],[Class]:[Column4]])&gt;1,MIN(Table1367[[#This Row],[Class]:[Column4]]),0)</f>
        <v>0</v>
      </c>
      <c r="K24" s="17">
        <f>IF(SUM(Table1367[[#This Row],[Class]:[Column4]])-Table1367[[#This Row],[Discard]]+Table1367[[#This Row],[Discard]]/100000&gt;0,SUM(Table1367[[#This Row],[Class]:[Column4]])-Table1367[[#This Row],[Discard]]*0.9999,"")</f>
        <v>383</v>
      </c>
      <c r="L24" s="2">
        <f>IF(Table1367[[#This Row],[Total]]&lt;&gt;"",RANK(Table1367[[#This Row],[Total]],Table1367[Total]),"")</f>
        <v>21</v>
      </c>
      <c r="M24" s="5" t="str">
        <f>IF(Table1367[[#This Row],[Name]]&lt;&gt;"",Table1367[[#This Row],[Name]],"")</f>
        <v>James O'Murchu</v>
      </c>
      <c r="N24">
        <f>SUM(Table1367[[#This Row],[Class]:[Column3]])-Table1367[[#This Row],[Discard]]</f>
        <v>383</v>
      </c>
      <c r="O24" s="5">
        <f>RANK(Table1367[[#This Row],[Total2]],Table1367[Total2])</f>
        <v>21</v>
      </c>
      <c r="P24" s="5"/>
    </row>
    <row r="25" spans="1:16">
      <c r="A25" s="33" t="s">
        <v>171</v>
      </c>
      <c r="B25" s="34" t="s">
        <v>89</v>
      </c>
      <c r="C25" s="34">
        <v>0</v>
      </c>
      <c r="D25" s="34">
        <v>0</v>
      </c>
      <c r="E25" s="34">
        <v>380</v>
      </c>
      <c r="F25" s="34">
        <v>0</v>
      </c>
      <c r="G25" s="34"/>
      <c r="J25" s="42">
        <f>IF(COUNT(Table1367[[#This Row],[Class]:[Column4]])&gt;1,MIN(Table1367[[#This Row],[Class]:[Column4]]),0)</f>
        <v>0</v>
      </c>
      <c r="K25" s="17">
        <f>IF(SUM(Table1367[[#This Row],[Class]:[Column4]])-Table1367[[#This Row],[Discard]]+Table1367[[#This Row],[Discard]]/100000&gt;0,SUM(Table1367[[#This Row],[Class]:[Column4]])-Table1367[[#This Row],[Discard]]*0.9999,"")</f>
        <v>380</v>
      </c>
      <c r="L25" s="2">
        <f>IF(Table1367[[#This Row],[Total]]&lt;&gt;"",RANK(Table1367[[#This Row],[Total]],Table1367[Total]),"")</f>
        <v>22</v>
      </c>
      <c r="M25" s="5" t="str">
        <f>IF(Table1367[[#This Row],[Name]]&lt;&gt;"",Table1367[[#This Row],[Name]],"")</f>
        <v>Marcus Mulcaire</v>
      </c>
      <c r="N25">
        <f>SUM(Table1367[[#This Row],[Class]:[Column3]])-Table1367[[#This Row],[Discard]]</f>
        <v>380</v>
      </c>
      <c r="O25" s="5">
        <f>RANK(Table1367[[#This Row],[Total2]],Table1367[Total2])</f>
        <v>22</v>
      </c>
      <c r="P25" s="5"/>
    </row>
    <row r="26" spans="1:16">
      <c r="A26" s="33" t="s">
        <v>172</v>
      </c>
      <c r="B26" s="34" t="s">
        <v>91</v>
      </c>
      <c r="C26" s="36">
        <v>0</v>
      </c>
      <c r="D26" s="36">
        <v>375</v>
      </c>
      <c r="E26" s="34">
        <v>0</v>
      </c>
      <c r="F26" s="34">
        <v>0</v>
      </c>
      <c r="G26" s="34"/>
      <c r="I26" s="2">
        <v>0</v>
      </c>
      <c r="J26" s="42">
        <f>IF(COUNT(Table1367[[#This Row],[Class]:[Column4]])&gt;1,MIN(Table1367[[#This Row],[Class]:[Column4]]),0)</f>
        <v>0</v>
      </c>
      <c r="K26" s="17">
        <f>IF(SUM(Table1367[[#This Row],[Class]:[Column4]])-Table1367[[#This Row],[Discard]]+Table1367[[#This Row],[Discard]]/100000&gt;0,SUM(Table1367[[#This Row],[Class]:[Column4]])-Table1367[[#This Row],[Discard]]*0.9999,"")</f>
        <v>375</v>
      </c>
      <c r="L26" s="2">
        <f>IF(Table1367[[#This Row],[Total]]&lt;&gt;"",RANK(Table1367[[#This Row],[Total]],Table1367[Total]),"")</f>
        <v>23</v>
      </c>
      <c r="M26" s="5" t="str">
        <f>IF(Table1367[[#This Row],[Name]]&lt;&gt;"",Table1367[[#This Row],[Name]],"")</f>
        <v>Ruairi  O'Sullivan</v>
      </c>
      <c r="N26">
        <f>SUM(Table1367[[#This Row],[Class]:[Column3]])-Table1367[[#This Row],[Discard]]</f>
        <v>375</v>
      </c>
      <c r="O26" s="5">
        <f>RANK(Table1367[[#This Row],[Total2]],Table1367[Total2])</f>
        <v>23</v>
      </c>
      <c r="P26" s="5"/>
    </row>
    <row r="27" spans="1:16">
      <c r="A27" s="33" t="s">
        <v>173</v>
      </c>
      <c r="B27" s="34" t="s">
        <v>89</v>
      </c>
      <c r="C27" s="34">
        <v>0</v>
      </c>
      <c r="D27" s="34">
        <v>0</v>
      </c>
      <c r="E27" s="34">
        <v>0</v>
      </c>
      <c r="F27" s="34">
        <v>373</v>
      </c>
      <c r="G27" s="34"/>
      <c r="I27" s="2">
        <v>0</v>
      </c>
      <c r="J27" s="42">
        <f>IF(COUNT(Table1367[[#This Row],[Class]:[Column4]])&gt;1,MIN(Table1367[[#This Row],[Class]:[Column4]]),0)</f>
        <v>0</v>
      </c>
      <c r="K27" s="17">
        <f>IF(SUM(Table1367[[#This Row],[Class]:[Column4]])-Table1367[[#This Row],[Discard]]+Table1367[[#This Row],[Discard]]/100000&gt;0,SUM(Table1367[[#This Row],[Class]:[Column4]])-Table1367[[#This Row],[Discard]]*0.9999,"")</f>
        <v>373</v>
      </c>
      <c r="L27" s="2">
        <f>IF(Table1367[[#This Row],[Total]]&lt;&gt;"",RANK(Table1367[[#This Row],[Total]],Table1367[Total]),"")</f>
        <v>24</v>
      </c>
      <c r="M27" s="5" t="str">
        <f>IF(Table1367[[#This Row],[Name]]&lt;&gt;"",Table1367[[#This Row],[Name]],"")</f>
        <v>Jack Healy</v>
      </c>
      <c r="N27">
        <f>SUM(Table1367[[#This Row],[Class]:[Column3]])-Table1367[[#This Row],[Discard]]</f>
        <v>373</v>
      </c>
      <c r="O27" s="5">
        <f>RANK(Table1367[[#This Row],[Total2]],Table1367[Total2])</f>
        <v>24</v>
      </c>
      <c r="P27" s="5"/>
    </row>
    <row r="28" spans="1:16">
      <c r="A28" s="33" t="s">
        <v>174</v>
      </c>
      <c r="B28" s="34" t="s">
        <v>89</v>
      </c>
      <c r="C28" s="36">
        <v>0</v>
      </c>
      <c r="D28" s="36">
        <v>365</v>
      </c>
      <c r="E28" s="34">
        <v>0</v>
      </c>
      <c r="F28" s="34">
        <v>0</v>
      </c>
      <c r="G28" s="34"/>
      <c r="I28" s="2">
        <v>0</v>
      </c>
      <c r="J28" s="42">
        <f>IF(COUNT(Table1367[[#This Row],[Class]:[Column4]])&gt;1,MIN(Table1367[[#This Row],[Class]:[Column4]]),0)</f>
        <v>0</v>
      </c>
      <c r="K28" s="17">
        <f>IF(SUM(Table1367[[#This Row],[Class]:[Column4]])-Table1367[[#This Row],[Discard]]+Table1367[[#This Row],[Discard]]/100000&gt;0,SUM(Table1367[[#This Row],[Class]:[Column4]])-Table1367[[#This Row],[Discard]]*0.9999,"")</f>
        <v>365</v>
      </c>
      <c r="L28" s="2">
        <f>IF(Table1367[[#This Row],[Total]]&lt;&gt;"",RANK(Table1367[[#This Row],[Total]],Table1367[Total]),"")</f>
        <v>25</v>
      </c>
      <c r="M28" s="5" t="str">
        <f>IF(Table1367[[#This Row],[Name]]&lt;&gt;"",Table1367[[#This Row],[Name]],"")</f>
        <v>Conor Twohig</v>
      </c>
      <c r="N28">
        <f>SUM(Table1367[[#This Row],[Class]:[Column3]])-Table1367[[#This Row],[Discard]]</f>
        <v>365</v>
      </c>
      <c r="O28" s="5">
        <f>RANK(Table1367[[#This Row],[Total2]],Table1367[Total2])</f>
        <v>25</v>
      </c>
      <c r="P28" s="5"/>
    </row>
    <row r="29" spans="1:16">
      <c r="A29" s="35" t="s">
        <v>175</v>
      </c>
      <c r="B29" s="36" t="s">
        <v>163</v>
      </c>
      <c r="C29" s="36">
        <v>363</v>
      </c>
      <c r="D29" s="36">
        <v>0</v>
      </c>
      <c r="E29" s="34">
        <v>0</v>
      </c>
      <c r="F29" s="34">
        <v>0</v>
      </c>
      <c r="G29" s="34"/>
      <c r="J29" s="42">
        <f>IF(COUNT(Table1367[[#This Row],[Class]:[Column4]])&gt;1,MIN(Table1367[[#This Row],[Class]:[Column4]]),0)</f>
        <v>0</v>
      </c>
      <c r="K29" s="17">
        <f>IF(SUM(Table1367[[#This Row],[Class]:[Column4]])-Table1367[[#This Row],[Discard]]+Table1367[[#This Row],[Discard]]/100000&gt;0,SUM(Table1367[[#This Row],[Class]:[Column4]])-Table1367[[#This Row],[Discard]]*0.9999,"")</f>
        <v>363</v>
      </c>
      <c r="L29" s="2">
        <f>IF(Table1367[[#This Row],[Total]]&lt;&gt;"",RANK(Table1367[[#This Row],[Total]],Table1367[Total]),"")</f>
        <v>26</v>
      </c>
      <c r="M29" s="5" t="str">
        <f>IF(Table1367[[#This Row],[Name]]&lt;&gt;"",Table1367[[#This Row],[Name]],"")</f>
        <v>Billy O'Loinsigh</v>
      </c>
      <c r="N29">
        <f>SUM(Table1367[[#This Row],[Class]:[Column3]])-Table1367[[#This Row],[Discard]]</f>
        <v>363</v>
      </c>
      <c r="O29" s="5">
        <f>RANK(Table1367[[#This Row],[Total2]],Table1367[Total2])</f>
        <v>26</v>
      </c>
      <c r="P29" s="5"/>
    </row>
    <row r="30" spans="1:16">
      <c r="A30" s="112" t="s">
        <v>176</v>
      </c>
      <c r="B30" s="36" t="s">
        <v>163</v>
      </c>
      <c r="C30" s="36">
        <v>363</v>
      </c>
      <c r="D30" s="36">
        <v>0</v>
      </c>
      <c r="E30" s="36">
        <v>0</v>
      </c>
      <c r="F30" s="36">
        <v>0</v>
      </c>
      <c r="G30" s="34"/>
      <c r="I30" s="2">
        <v>0</v>
      </c>
      <c r="J30" s="42">
        <f>IF(COUNT(Table1367[[#This Row],[Class]:[Column4]])&gt;1,MIN(Table1367[[#This Row],[Class]:[Column4]]),0)</f>
        <v>0</v>
      </c>
      <c r="K30" s="17">
        <f>IF(SUM(Table1367[[#This Row],[Class]:[Column4]])-Table1367[[#This Row],[Discard]]+Table1367[[#This Row],[Discard]]/100000&gt;0,SUM(Table1367[[#This Row],[Class]:[Column4]])-Table1367[[#This Row],[Discard]]*0.9999,"")</f>
        <v>363</v>
      </c>
      <c r="L30" s="2">
        <f>IF(Table1367[[#This Row],[Total]]&lt;&gt;"",RANK(Table1367[[#This Row],[Total]],Table1367[Total]),"")</f>
        <v>26</v>
      </c>
      <c r="M30" s="5" t="str">
        <f>IF(Table1367[[#This Row],[Name]]&lt;&gt;"",Table1367[[#This Row],[Name]],"")</f>
        <v>Seán Ó hAonghusa</v>
      </c>
      <c r="N30">
        <f>SUM(Table1367[[#This Row],[Class]:[Column3]])-Table1367[[#This Row],[Discard]]</f>
        <v>363</v>
      </c>
      <c r="O30" s="5">
        <f>RANK(Table1367[[#This Row],[Total2]],Table1367[Total2])</f>
        <v>26</v>
      </c>
      <c r="P30" s="5"/>
    </row>
    <row r="31" spans="1:16">
      <c r="A31" s="33"/>
      <c r="B31" s="34"/>
      <c r="C31" s="36"/>
      <c r="D31" s="36"/>
      <c r="E31" s="34"/>
      <c r="F31" s="34"/>
      <c r="G31" s="34"/>
      <c r="J31" s="42">
        <f>IF(COUNT(Table1367[[#This Row],[Class]:[Column4]])&gt;1,MIN(Table1367[[#This Row],[Class]:[Column4]]),0)</f>
        <v>0</v>
      </c>
      <c r="K31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31" s="2" t="str">
        <f>IF(Table1367[[#This Row],[Total]]&lt;&gt;"",RANK(Table1367[[#This Row],[Total]],Table1367[Total]),"")</f>
        <v/>
      </c>
      <c r="M31" s="5" t="str">
        <f>IF(Table1367[[#This Row],[Name]]&lt;&gt;"",Table1367[[#This Row],[Name]],"")</f>
        <v/>
      </c>
      <c r="N31">
        <f>SUM(Table1367[[#This Row],[Class]:[Column3]])-Table1367[[#This Row],[Discard]]</f>
        <v>0</v>
      </c>
      <c r="O31" s="5">
        <f>RANK(Table1367[[#This Row],[Total2]],Table1367[Total2])</f>
        <v>28</v>
      </c>
      <c r="P31" s="5"/>
    </row>
    <row r="32" spans="1:16">
      <c r="A32" s="35"/>
      <c r="B32" s="36"/>
      <c r="C32" s="34"/>
      <c r="D32" s="36"/>
      <c r="E32" s="36"/>
      <c r="F32" s="36"/>
      <c r="G32" s="36"/>
      <c r="H32" s="10"/>
      <c r="I32" s="10">
        <v>0</v>
      </c>
      <c r="J32" s="42">
        <f>IF(COUNT(Table1367[[#This Row],[Class]:[Column4]])&gt;1,MIN(Table1367[[#This Row],[Class]:[Column4]]),0)</f>
        <v>0</v>
      </c>
      <c r="K32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32" s="10" t="str">
        <f>IF(Table1367[[#This Row],[Total]]&lt;&gt;"",RANK(Table1367[[#This Row],[Total]],Table1367[Total]),"")</f>
        <v/>
      </c>
      <c r="M32" s="5" t="str">
        <f>IF(Table1367[[#This Row],[Name]]&lt;&gt;"",Table1367[[#This Row],[Name]],"")</f>
        <v/>
      </c>
      <c r="N32">
        <f>SUM(Table1367[[#This Row],[Class]:[Column3]])-Table1367[[#This Row],[Discard]]</f>
        <v>0</v>
      </c>
      <c r="O32" s="5">
        <f>RANK(Table1367[[#This Row],[Total2]],Table1367[Total2])</f>
        <v>28</v>
      </c>
      <c r="P32" s="5"/>
    </row>
    <row r="33" spans="1:16">
      <c r="A33" s="33"/>
      <c r="B33" s="34"/>
      <c r="C33" s="34"/>
      <c r="D33" s="34"/>
      <c r="E33" s="34"/>
      <c r="F33" s="34"/>
      <c r="G33" s="34"/>
      <c r="J33" s="42">
        <f>IF(COUNT(Table1367[[#This Row],[Class]:[Column4]])&gt;1,MIN(Table1367[[#This Row],[Class]:[Column4]]),0)</f>
        <v>0</v>
      </c>
      <c r="K33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33" s="2" t="str">
        <f>IF(Table1367[[#This Row],[Total]]&lt;&gt;"",RANK(Table1367[[#This Row],[Total]],Table1367[Total]),"")</f>
        <v/>
      </c>
      <c r="M33" s="5" t="str">
        <f>IF(Table1367[[#This Row],[Name]]&lt;&gt;"",Table1367[[#This Row],[Name]],"")</f>
        <v/>
      </c>
      <c r="N33">
        <f>SUM(Table1367[[#This Row],[Class]:[Column3]])-Table1367[[#This Row],[Discard]]</f>
        <v>0</v>
      </c>
      <c r="O33" s="5">
        <f>RANK(Table1367[[#This Row],[Total2]],Table1367[Total2])</f>
        <v>28</v>
      </c>
      <c r="P33" s="5"/>
    </row>
    <row r="34" spans="1:16">
      <c r="A34" s="35"/>
      <c r="B34" s="36"/>
      <c r="C34" s="34"/>
      <c r="D34" s="34"/>
      <c r="E34" s="34"/>
      <c r="F34" s="36"/>
      <c r="G34" s="36"/>
      <c r="H34" s="10"/>
      <c r="I34" s="10"/>
      <c r="J34" s="42">
        <f>IF(COUNT(Table1367[[#This Row],[Class]:[Column4]])&gt;1,MIN(Table1367[[#This Row],[Class]:[Column4]]),0)</f>
        <v>0</v>
      </c>
      <c r="K34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34" s="2" t="str">
        <f>IF(Table1367[[#This Row],[Total]]&lt;&gt;"",RANK(Table1367[[#This Row],[Total]],Table1367[Total]),"")</f>
        <v/>
      </c>
      <c r="M34" s="5" t="str">
        <f>IF(Table1367[[#This Row],[Name]]&lt;&gt;"",Table1367[[#This Row],[Name]],"")</f>
        <v/>
      </c>
      <c r="N34">
        <f>SUM(Table1367[[#This Row],[Class]:[Column3]])-Table1367[[#This Row],[Discard]]</f>
        <v>0</v>
      </c>
      <c r="O34" s="5">
        <f>RANK(Table1367[[#This Row],[Total2]],Table1367[Total2])</f>
        <v>28</v>
      </c>
      <c r="P34" s="5"/>
    </row>
    <row r="35" spans="1:16">
      <c r="A35" s="33"/>
      <c r="B35" s="34"/>
      <c r="C35" s="34"/>
      <c r="D35" s="34"/>
      <c r="E35" s="34"/>
      <c r="F35" s="34"/>
      <c r="G35" s="34"/>
      <c r="J35" s="42">
        <f>IF(COUNT(Table1367[[#This Row],[Class]:[Column4]])&gt;1,MIN(Table1367[[#This Row],[Class]:[Column4]]),0)</f>
        <v>0</v>
      </c>
      <c r="K35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35" s="2" t="str">
        <f>IF(Table1367[[#This Row],[Total]]&lt;&gt;"",RANK(Table1367[[#This Row],[Total]],Table1367[Total]),"")</f>
        <v/>
      </c>
      <c r="M35" s="5" t="str">
        <f>IF(Table1367[[#This Row],[Name]]&lt;&gt;"",Table1367[[#This Row],[Name]],"")</f>
        <v/>
      </c>
      <c r="N35">
        <f>SUM(Table1367[[#This Row],[Class]:[Column3]])-Table1367[[#This Row],[Discard]]</f>
        <v>0</v>
      </c>
      <c r="O35" s="5">
        <f>RANK(Table1367[[#This Row],[Total2]],Table1367[Total2])</f>
        <v>28</v>
      </c>
      <c r="P35" s="5"/>
    </row>
    <row r="36" spans="1:16">
      <c r="A36" s="33"/>
      <c r="B36" s="34"/>
      <c r="C36" s="34"/>
      <c r="D36" s="34"/>
      <c r="E36" s="34"/>
      <c r="F36" s="34"/>
      <c r="G36" s="34"/>
      <c r="J36" s="42">
        <f>IF(COUNT(Table1367[[#This Row],[Class]:[Column4]])&gt;1,MIN(Table1367[[#This Row],[Class]:[Column4]]),0)</f>
        <v>0</v>
      </c>
      <c r="K36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36" s="2" t="str">
        <f>IF(Table1367[[#This Row],[Total]]&lt;&gt;"",RANK(Table1367[[#This Row],[Total]],Table1367[Total]),"")</f>
        <v/>
      </c>
      <c r="M36" s="5" t="str">
        <f>IF(Table1367[[#This Row],[Name]]&lt;&gt;"",Table1367[[#This Row],[Name]],"")</f>
        <v/>
      </c>
      <c r="N36">
        <f>SUM(Table1367[[#This Row],[Class]:[Column3]])-Table1367[[#This Row],[Discard]]</f>
        <v>0</v>
      </c>
      <c r="O36" s="5">
        <f>RANK(Table1367[[#This Row],[Total2]],Table1367[Total2])</f>
        <v>28</v>
      </c>
      <c r="P36" s="5"/>
    </row>
    <row r="37" spans="1:16">
      <c r="A37" s="35"/>
      <c r="B37" s="36"/>
      <c r="C37" s="34"/>
      <c r="D37" s="36"/>
      <c r="E37" s="36"/>
      <c r="F37" s="34"/>
      <c r="G37" s="36"/>
      <c r="H37" s="10"/>
      <c r="I37" s="10">
        <v>0</v>
      </c>
      <c r="J37" s="42">
        <f>IF(COUNT(Table1367[[#This Row],[Class]:[Column4]])&gt;1,MIN(Table1367[[#This Row],[Class]:[Column4]]),0)</f>
        <v>0</v>
      </c>
      <c r="K37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37" s="10" t="str">
        <f>IF(Table1367[[#This Row],[Total]]&lt;&gt;"",RANK(Table1367[[#This Row],[Total]],Table1367[Total]),"")</f>
        <v/>
      </c>
      <c r="M37" s="5" t="str">
        <f>IF(Table1367[[#This Row],[Name]]&lt;&gt;"",Table1367[[#This Row],[Name]],"")</f>
        <v/>
      </c>
      <c r="N37">
        <f>SUM(Table1367[[#This Row],[Class]:[Column3]])-Table1367[[#This Row],[Discard]]</f>
        <v>0</v>
      </c>
      <c r="O37" s="5">
        <f>RANK(Table1367[[#This Row],[Total2]],Table1367[Total2])</f>
        <v>28</v>
      </c>
      <c r="P37" s="5"/>
    </row>
    <row r="38" spans="1:16">
      <c r="A38" s="35"/>
      <c r="B38" s="36"/>
      <c r="C38" s="36"/>
      <c r="D38" s="36"/>
      <c r="E38" s="36"/>
      <c r="F38" s="36"/>
      <c r="G38" s="36"/>
      <c r="H38" s="10"/>
      <c r="I38" s="10">
        <v>0</v>
      </c>
      <c r="J38" s="42">
        <f>IF(COUNT(Table1367[[#This Row],[Class]:[Column4]])&gt;1,MIN(Table1367[[#This Row],[Class]:[Column4]]),0)</f>
        <v>0</v>
      </c>
      <c r="K38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38" s="10" t="str">
        <f>IF(Table1367[[#This Row],[Total]]&lt;&gt;"",RANK(Table1367[[#This Row],[Total]],Table1367[Total]),"")</f>
        <v/>
      </c>
      <c r="M38" s="5" t="str">
        <f>IF(Table1367[[#This Row],[Name]]&lt;&gt;"",Table1367[[#This Row],[Name]],"")</f>
        <v/>
      </c>
      <c r="N38">
        <f>SUM(Table1367[[#This Row],[Class]:[Column3]])-Table1367[[#This Row],[Discard]]</f>
        <v>0</v>
      </c>
      <c r="O38" s="5">
        <f>RANK(Table1367[[#This Row],[Total2]],Table1367[Total2])</f>
        <v>28</v>
      </c>
      <c r="P38" s="5"/>
    </row>
    <row r="39" spans="1:16">
      <c r="A39" s="35"/>
      <c r="B39" s="36"/>
      <c r="C39" s="36"/>
      <c r="D39" s="36"/>
      <c r="E39" s="36"/>
      <c r="F39" s="36"/>
      <c r="G39" s="36"/>
      <c r="H39" s="10"/>
      <c r="I39" s="10">
        <v>0</v>
      </c>
      <c r="J39" s="42">
        <f>IF(COUNT(Table1367[[#This Row],[Class]:[Column4]])&gt;1,MIN(Table1367[[#This Row],[Class]:[Column4]]),0)</f>
        <v>0</v>
      </c>
      <c r="K39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39" s="10" t="str">
        <f>IF(Table1367[[#This Row],[Total]]&lt;&gt;"",RANK(Table1367[[#This Row],[Total]],Table1367[Total]),"")</f>
        <v/>
      </c>
      <c r="M39" s="5" t="str">
        <f>IF(Table1367[[#This Row],[Name]]&lt;&gt;"",Table1367[[#This Row],[Name]],"")</f>
        <v/>
      </c>
      <c r="N39">
        <f>SUM(Table1367[[#This Row],[Class]:[Column3]])-Table1367[[#This Row],[Discard]]</f>
        <v>0</v>
      </c>
      <c r="O39" s="5">
        <f>RANK(Table1367[[#This Row],[Total2]],Table1367[Total2])</f>
        <v>28</v>
      </c>
      <c r="P39" s="5"/>
    </row>
    <row r="40" spans="1:16">
      <c r="A40" s="35"/>
      <c r="B40" s="36"/>
      <c r="C40" s="34"/>
      <c r="D40" s="34"/>
      <c r="E40" s="34"/>
      <c r="F40" s="36"/>
      <c r="G40" s="36"/>
      <c r="H40" s="10"/>
      <c r="I40" s="10">
        <v>0</v>
      </c>
      <c r="J40" s="42">
        <f>IF(COUNT(Table1367[[#This Row],[Class]:[Column4]])&gt;1,MIN(Table1367[[#This Row],[Class]:[Column4]]),0)</f>
        <v>0</v>
      </c>
      <c r="K40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40" s="10" t="str">
        <f>IF(Table1367[[#This Row],[Total]]&lt;&gt;"",RANK(Table1367[[#This Row],[Total]],Table1367[Total]),"")</f>
        <v/>
      </c>
      <c r="M40" s="5" t="str">
        <f>IF(Table1367[[#This Row],[Name]]&lt;&gt;"",Table1367[[#This Row],[Name]],"")</f>
        <v/>
      </c>
      <c r="N40">
        <f>SUM(Table1367[[#This Row],[Class]:[Column3]])-Table1367[[#This Row],[Discard]]</f>
        <v>0</v>
      </c>
      <c r="O40" s="5">
        <f>RANK(Table1367[[#This Row],[Total2]],Table1367[Total2])</f>
        <v>28</v>
      </c>
      <c r="P40" s="5"/>
    </row>
    <row r="41" spans="1:16">
      <c r="A41" s="33"/>
      <c r="B41" s="34"/>
      <c r="C41" s="34"/>
      <c r="D41" s="34"/>
      <c r="E41" s="34"/>
      <c r="F41" s="34"/>
      <c r="G41" s="34"/>
      <c r="J41" s="42">
        <f>IF(COUNT(Table1367[[#This Row],[Class]:[Column4]])&gt;1,MIN(Table1367[[#This Row],[Class]:[Column4]]),0)</f>
        <v>0</v>
      </c>
      <c r="K41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41" s="2" t="str">
        <f>IF(Table1367[[#This Row],[Total]]&lt;&gt;"",RANK(Table1367[[#This Row],[Total]],Table1367[Total]),"")</f>
        <v/>
      </c>
      <c r="M41" s="5" t="str">
        <f>IF(Table1367[[#This Row],[Name]]&lt;&gt;"",Table1367[[#This Row],[Name]],"")</f>
        <v/>
      </c>
      <c r="N41">
        <f>SUM(Table1367[[#This Row],[Class]:[Column3]])-Table1367[[#This Row],[Discard]]</f>
        <v>0</v>
      </c>
      <c r="O41" s="5">
        <f>RANK(Table1367[[#This Row],[Total2]],Table1367[Total2])</f>
        <v>28</v>
      </c>
      <c r="P41" s="5"/>
    </row>
    <row r="42" spans="1:16">
      <c r="A42" s="35"/>
      <c r="B42" s="36"/>
      <c r="C42" s="34"/>
      <c r="D42" s="36"/>
      <c r="E42" s="36"/>
      <c r="F42" s="36"/>
      <c r="G42" s="36"/>
      <c r="H42" s="10"/>
      <c r="I42" s="10">
        <v>0</v>
      </c>
      <c r="J42" s="42">
        <f>IF(COUNT(Table1367[[#This Row],[Class]:[Column4]])&gt;1,MIN(Table1367[[#This Row],[Class]:[Column4]]),0)</f>
        <v>0</v>
      </c>
      <c r="K42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42" s="10" t="str">
        <f>IF(Table1367[[#This Row],[Total]]&lt;&gt;"",RANK(Table1367[[#This Row],[Total]],Table1367[Total]),"")</f>
        <v/>
      </c>
      <c r="M42" s="5" t="str">
        <f>IF(Table1367[[#This Row],[Name]]&lt;&gt;"",Table1367[[#This Row],[Name]],"")</f>
        <v/>
      </c>
      <c r="N42">
        <f>SUM(Table1367[[#This Row],[Class]:[Column3]])-Table1367[[#This Row],[Discard]]</f>
        <v>0</v>
      </c>
      <c r="O42" s="5">
        <f>RANK(Table1367[[#This Row],[Total2]],Table1367[Total2])</f>
        <v>28</v>
      </c>
      <c r="P42" s="5"/>
    </row>
    <row r="43" spans="1:16">
      <c r="A43" s="33"/>
      <c r="B43" s="34"/>
      <c r="C43" s="34"/>
      <c r="D43" s="34"/>
      <c r="E43" s="34"/>
      <c r="F43" s="34"/>
      <c r="G43" s="34"/>
      <c r="J43" s="42">
        <f>IF(COUNT(Table1367[[#This Row],[Class]:[Column4]])&gt;1,MIN(Table1367[[#This Row],[Class]:[Column4]]),0)</f>
        <v>0</v>
      </c>
      <c r="K43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43" s="2" t="str">
        <f>IF(Table1367[[#This Row],[Total]]&lt;&gt;"",RANK(Table1367[[#This Row],[Total]],Table1367[Total]),"")</f>
        <v/>
      </c>
      <c r="M43" s="5" t="str">
        <f>IF(Table1367[[#This Row],[Name]]&lt;&gt;"",Table1367[[#This Row],[Name]],"")</f>
        <v/>
      </c>
      <c r="N43">
        <f>SUM(Table1367[[#This Row],[Class]:[Column3]])-Table1367[[#This Row],[Discard]]</f>
        <v>0</v>
      </c>
      <c r="O43" s="5">
        <f>RANK(Table1367[[#This Row],[Total2]],Table1367[Total2])</f>
        <v>28</v>
      </c>
      <c r="P43" s="5"/>
    </row>
    <row r="44" spans="1:16">
      <c r="A44" s="35"/>
      <c r="B44" s="36"/>
      <c r="C44" s="36"/>
      <c r="D44" s="36"/>
      <c r="E44" s="36"/>
      <c r="F44" s="36"/>
      <c r="G44" s="36"/>
      <c r="H44" s="10"/>
      <c r="I44" s="10"/>
      <c r="J44" s="42">
        <f>IF(COUNT(Table1367[[#This Row],[Class]:[Column4]])&gt;1,MIN(Table1367[[#This Row],[Class]:[Column4]]),0)</f>
        <v>0</v>
      </c>
      <c r="K44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44" s="2" t="str">
        <f>IF(Table1367[[#This Row],[Total]]&lt;&gt;"",RANK(Table1367[[#This Row],[Total]],Table1367[Total]),"")</f>
        <v/>
      </c>
      <c r="M44" s="5" t="str">
        <f>IF(Table1367[[#This Row],[Name]]&lt;&gt;"",Table1367[[#This Row],[Name]],"")</f>
        <v/>
      </c>
      <c r="N44">
        <f>SUM(Table1367[[#This Row],[Class]:[Column3]])-Table1367[[#This Row],[Discard]]</f>
        <v>0</v>
      </c>
      <c r="O44" s="5">
        <f>RANK(Table1367[[#This Row],[Total2]],Table1367[Total2])</f>
        <v>28</v>
      </c>
      <c r="P44" s="5"/>
    </row>
    <row r="45" spans="1:16">
      <c r="A45" s="33"/>
      <c r="B45" s="34"/>
      <c r="C45" s="36"/>
      <c r="D45" s="36"/>
      <c r="E45" s="36"/>
      <c r="F45" s="36"/>
      <c r="G45" s="34"/>
      <c r="J45" s="42">
        <f>IF(COUNT(Table1367[[#This Row],[Class]:[Column4]])&gt;1,MIN(Table1367[[#This Row],[Class]:[Column4]]),0)</f>
        <v>0</v>
      </c>
      <c r="K45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45" s="2" t="str">
        <f>IF(Table1367[[#This Row],[Total]]&lt;&gt;"",RANK(Table1367[[#This Row],[Total]],Table1367[Total]),"")</f>
        <v/>
      </c>
      <c r="M45" s="5" t="str">
        <f>IF(Table1367[[#This Row],[Name]]&lt;&gt;"",Table1367[[#This Row],[Name]],"")</f>
        <v/>
      </c>
      <c r="N45">
        <f>SUM(Table1367[[#This Row],[Class]:[Column3]])-Table1367[[#This Row],[Discard]]</f>
        <v>0</v>
      </c>
      <c r="O45" s="5">
        <f>RANK(Table1367[[#This Row],[Total2]],Table1367[Total2])</f>
        <v>28</v>
      </c>
      <c r="P45" s="5"/>
    </row>
    <row r="46" spans="1:16">
      <c r="A46" s="33"/>
      <c r="B46" s="34"/>
      <c r="C46" s="34"/>
      <c r="D46" s="34"/>
      <c r="E46" s="34"/>
      <c r="F46" s="34"/>
      <c r="G46" s="34"/>
      <c r="J46" s="42">
        <f>IF(COUNT(Table1367[[#This Row],[Class]:[Column4]])&gt;1,MIN(Table1367[[#This Row],[Class]:[Column4]]),0)</f>
        <v>0</v>
      </c>
      <c r="K46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46" s="2" t="str">
        <f>IF(Table1367[[#This Row],[Total]]&lt;&gt;"",RANK(Table1367[[#This Row],[Total]],Table1367[Total]),"")</f>
        <v/>
      </c>
      <c r="M46" s="5" t="str">
        <f>IF(Table1367[[#This Row],[Name]]&lt;&gt;"",Table1367[[#This Row],[Name]],"")</f>
        <v/>
      </c>
      <c r="N46">
        <f>SUM(Table1367[[#This Row],[Class]:[Column3]])-Table1367[[#This Row],[Discard]]</f>
        <v>0</v>
      </c>
      <c r="O46" s="5">
        <f>RANK(Table1367[[#This Row],[Total2]],Table1367[Total2])</f>
        <v>28</v>
      </c>
      <c r="P46" s="5"/>
    </row>
    <row r="47" spans="1:16">
      <c r="A47" s="33"/>
      <c r="B47" s="34"/>
      <c r="C47" s="36"/>
      <c r="D47" s="36"/>
      <c r="E47" s="36"/>
      <c r="F47" s="36"/>
      <c r="G47" s="34"/>
      <c r="J47" s="42">
        <f>IF(COUNT(Table1367[[#This Row],[Class]:[Column4]])&gt;1,MIN(Table1367[[#This Row],[Class]:[Column4]]),0)</f>
        <v>0</v>
      </c>
      <c r="K47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47" s="2" t="str">
        <f>IF(Table1367[[#This Row],[Total]]&lt;&gt;"",RANK(Table1367[[#This Row],[Total]],Table1367[Total]),"")</f>
        <v/>
      </c>
      <c r="M47" s="5" t="str">
        <f>IF(Table1367[[#This Row],[Name]]&lt;&gt;"",Table1367[[#This Row],[Name]],"")</f>
        <v/>
      </c>
      <c r="N47">
        <f>SUM(Table1367[[#This Row],[Class]:[Column3]])-Table1367[[#This Row],[Discard]]</f>
        <v>0</v>
      </c>
      <c r="O47" s="5">
        <f>RANK(Table1367[[#This Row],[Total2]],Table1367[Total2])</f>
        <v>28</v>
      </c>
      <c r="P47" s="5"/>
    </row>
    <row r="48" spans="1:16">
      <c r="A48" s="33"/>
      <c r="B48" s="34"/>
      <c r="C48" s="36"/>
      <c r="D48" s="36"/>
      <c r="E48" s="36"/>
      <c r="F48" s="36"/>
      <c r="G48" s="34"/>
      <c r="J48" s="42">
        <f>IF(COUNT(Table1367[[#This Row],[Class]:[Column4]])&gt;1,MIN(Table1367[[#This Row],[Class]:[Column4]]),0)</f>
        <v>0</v>
      </c>
      <c r="K48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48" s="2" t="str">
        <f>IF(Table1367[[#This Row],[Total]]&lt;&gt;"",RANK(Table1367[[#This Row],[Total]],Table1367[Total]),"")</f>
        <v/>
      </c>
      <c r="M48" s="5" t="str">
        <f>IF(Table1367[[#This Row],[Name]]&lt;&gt;"",Table1367[[#This Row],[Name]],"")</f>
        <v/>
      </c>
      <c r="N48">
        <f>SUM(Table1367[[#This Row],[Class]:[Column3]])-Table1367[[#This Row],[Discard]]</f>
        <v>0</v>
      </c>
      <c r="O48" s="5">
        <f>RANK(Table1367[[#This Row],[Total2]],Table1367[Total2])</f>
        <v>28</v>
      </c>
      <c r="P48" s="5"/>
    </row>
    <row r="49" spans="1:16">
      <c r="A49" s="33"/>
      <c r="B49" s="34"/>
      <c r="C49" s="34"/>
      <c r="D49" s="34"/>
      <c r="E49" s="34"/>
      <c r="F49" s="34"/>
      <c r="G49" s="34"/>
      <c r="I49" s="2">
        <v>0</v>
      </c>
      <c r="J49" s="42">
        <f>IF(COUNT(Table1367[[#This Row],[Class]:[Column4]])&gt;1,MIN(Table1367[[#This Row],[Class]:[Column4]]),0)</f>
        <v>0</v>
      </c>
      <c r="K49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49" s="2" t="str">
        <f>IF(Table1367[[#This Row],[Total]]&lt;&gt;"",RANK(Table1367[[#This Row],[Total]],Table1367[Total]),"")</f>
        <v/>
      </c>
      <c r="M49" s="5" t="str">
        <f>IF(Table1367[[#This Row],[Name]]&lt;&gt;"",Table1367[[#This Row],[Name]],"")</f>
        <v/>
      </c>
      <c r="N49">
        <f>SUM(Table1367[[#This Row],[Class]:[Column3]])-Table1367[[#This Row],[Discard]]</f>
        <v>0</v>
      </c>
      <c r="O49" s="5">
        <f>RANK(Table1367[[#This Row],[Total2]],Table1367[Total2])</f>
        <v>28</v>
      </c>
      <c r="P49" s="5"/>
    </row>
    <row r="50" spans="1:16">
      <c r="A50" s="33"/>
      <c r="B50" s="34"/>
      <c r="C50" s="34"/>
      <c r="D50" s="34"/>
      <c r="E50" s="34"/>
      <c r="F50" s="34"/>
      <c r="G50" s="34"/>
      <c r="I50" s="2">
        <v>0</v>
      </c>
      <c r="J50" s="42">
        <f>IF(COUNT(Table1367[[#This Row],[Class]:[Column4]])&gt;1,MIN(Table1367[[#This Row],[Class]:[Column4]]),0)</f>
        <v>0</v>
      </c>
      <c r="K50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50" s="2" t="str">
        <f>IF(Table1367[[#This Row],[Total]]&lt;&gt;"",RANK(Table1367[[#This Row],[Total]],Table1367[Total]),"")</f>
        <v/>
      </c>
      <c r="M50" s="5" t="str">
        <f>IF(Table1367[[#This Row],[Name]]&lt;&gt;"",Table1367[[#This Row],[Name]],"")</f>
        <v/>
      </c>
      <c r="N50">
        <f>SUM(Table1367[[#This Row],[Class]:[Column3]])-Table1367[[#This Row],[Discard]]</f>
        <v>0</v>
      </c>
      <c r="O50" s="5">
        <f>RANK(Table1367[[#This Row],[Total2]],Table1367[Total2])</f>
        <v>28</v>
      </c>
      <c r="P50" s="5"/>
    </row>
    <row r="51" spans="1:16">
      <c r="A51" s="35"/>
      <c r="B51" s="36"/>
      <c r="C51" s="34"/>
      <c r="D51" s="34"/>
      <c r="E51" s="34"/>
      <c r="F51" s="36"/>
      <c r="G51" s="36"/>
      <c r="H51" s="10"/>
      <c r="I51" s="10">
        <v>0</v>
      </c>
      <c r="J51" s="42">
        <f>IF(COUNT(Table1367[[#This Row],[Class]:[Column4]])&gt;1,MIN(Table1367[[#This Row],[Class]:[Column4]]),0)</f>
        <v>0</v>
      </c>
      <c r="K51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51" s="10" t="str">
        <f>IF(Table1367[[#This Row],[Total]]&lt;&gt;"",RANK(Table1367[[#This Row],[Total]],Table1367[Total]),"")</f>
        <v/>
      </c>
      <c r="M51" s="5" t="str">
        <f>IF(Table1367[[#This Row],[Name]]&lt;&gt;"",Table1367[[#This Row],[Name]],"")</f>
        <v/>
      </c>
      <c r="N51">
        <f>SUM(Table1367[[#This Row],[Class]:[Column3]])-Table1367[[#This Row],[Discard]]</f>
        <v>0</v>
      </c>
      <c r="O51" s="5">
        <f>RANK(Table1367[[#This Row],[Total2]],Table1367[Total2])</f>
        <v>28</v>
      </c>
      <c r="P51" s="5"/>
    </row>
    <row r="52" spans="1:16">
      <c r="A52" s="35"/>
      <c r="B52" s="36"/>
      <c r="C52" s="34"/>
      <c r="D52" s="34"/>
      <c r="E52" s="34"/>
      <c r="F52" s="36"/>
      <c r="G52" s="36"/>
      <c r="H52" s="10"/>
      <c r="I52" s="10"/>
      <c r="J52" s="42">
        <f>IF(COUNT(Table1367[[#This Row],[Class]:[Column4]])&gt;1,MIN(Table1367[[#This Row],[Class]:[Column4]]),0)</f>
        <v>0</v>
      </c>
      <c r="K52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52" s="10" t="str">
        <f>IF(Table1367[[#This Row],[Total]]&lt;&gt;"",RANK(Table1367[[#This Row],[Total]],Table1367[Total]),"")</f>
        <v/>
      </c>
      <c r="M52" s="5" t="str">
        <f>IF(Table1367[[#This Row],[Name]]&lt;&gt;"",Table1367[[#This Row],[Name]],"")</f>
        <v/>
      </c>
      <c r="N52">
        <f>SUM(Table1367[[#This Row],[Class]:[Column3]])-Table1367[[#This Row],[Discard]]</f>
        <v>0</v>
      </c>
      <c r="O52" s="5">
        <f>RANK(Table1367[[#This Row],[Total2]],Table1367[Total2])</f>
        <v>28</v>
      </c>
      <c r="P52" s="5"/>
    </row>
    <row r="53" spans="1:16">
      <c r="A53" s="35"/>
      <c r="B53" s="36"/>
      <c r="C53" s="36"/>
      <c r="D53" s="36"/>
      <c r="E53" s="36"/>
      <c r="F53" s="36"/>
      <c r="G53" s="36"/>
      <c r="H53" s="10"/>
      <c r="I53" s="10">
        <v>0</v>
      </c>
      <c r="J53" s="42">
        <f>IF(COUNT(Table1367[[#This Row],[Class]:[Column4]])&gt;1,MIN(Table1367[[#This Row],[Class]:[Column4]]),0)</f>
        <v>0</v>
      </c>
      <c r="K53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53" s="10" t="str">
        <f>IF(Table1367[[#This Row],[Total]]&lt;&gt;"",RANK(Table1367[[#This Row],[Total]],Table1367[Total]),"")</f>
        <v/>
      </c>
      <c r="M53" s="5" t="str">
        <f>IF(Table1367[[#This Row],[Name]]&lt;&gt;"",Table1367[[#This Row],[Name]],"")</f>
        <v/>
      </c>
      <c r="N53">
        <f>SUM(Table1367[[#This Row],[Class]:[Column3]])-Table1367[[#This Row],[Discard]]</f>
        <v>0</v>
      </c>
      <c r="O53" s="5">
        <f>RANK(Table1367[[#This Row],[Total2]],Table1367[Total2])</f>
        <v>28</v>
      </c>
      <c r="P53" s="5"/>
    </row>
    <row r="54" spans="1:16">
      <c r="A54" s="33"/>
      <c r="B54" s="34"/>
      <c r="C54" s="36"/>
      <c r="D54" s="36"/>
      <c r="E54" s="34"/>
      <c r="F54" s="34"/>
      <c r="G54" s="34"/>
      <c r="J54" s="42">
        <f>IF(COUNT(Table1367[[#This Row],[Class]:[Column4]])&gt;1,MIN(Table1367[[#This Row],[Class]:[Column4]]),0)</f>
        <v>0</v>
      </c>
      <c r="K54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54" s="2" t="str">
        <f>IF(Table1367[[#This Row],[Total]]&lt;&gt;"",RANK(Table1367[[#This Row],[Total]],Table1367[Total]),"")</f>
        <v/>
      </c>
      <c r="M54" s="5" t="str">
        <f>IF(Table1367[[#This Row],[Name]]&lt;&gt;"",Table1367[[#This Row],[Name]],"")</f>
        <v/>
      </c>
      <c r="N54">
        <f>SUM(Table1367[[#This Row],[Class]:[Column3]])-Table1367[[#This Row],[Discard]]</f>
        <v>0</v>
      </c>
      <c r="O54" s="5">
        <f>RANK(Table1367[[#This Row],[Total2]],Table1367[Total2])</f>
        <v>28</v>
      </c>
      <c r="P54" s="5"/>
    </row>
    <row r="55" spans="1:16">
      <c r="A55" s="33"/>
      <c r="B55" s="34"/>
      <c r="C55" s="36"/>
      <c r="D55" s="36"/>
      <c r="E55" s="34"/>
      <c r="F55" s="34"/>
      <c r="G55" s="34"/>
      <c r="I55" s="2">
        <v>0</v>
      </c>
      <c r="J55" s="42">
        <f>IF(COUNT(Table1367[[#This Row],[Class]:[Column4]])&gt;1,MIN(Table1367[[#This Row],[Class]:[Column4]]),0)</f>
        <v>0</v>
      </c>
      <c r="K55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55" s="2" t="str">
        <f>IF(Table1367[[#This Row],[Total]]&lt;&gt;"",RANK(Table1367[[#This Row],[Total]],Table1367[Total]),"")</f>
        <v/>
      </c>
      <c r="M55" s="5" t="str">
        <f>IF(Table1367[[#This Row],[Name]]&lt;&gt;"",Table1367[[#This Row],[Name]],"")</f>
        <v/>
      </c>
      <c r="N55">
        <f>SUM(Table1367[[#This Row],[Class]:[Column3]])-Table1367[[#This Row],[Discard]]</f>
        <v>0</v>
      </c>
      <c r="O55" s="5">
        <f>RANK(Table1367[[#This Row],[Total2]],Table1367[Total2])</f>
        <v>28</v>
      </c>
      <c r="P55" s="5"/>
    </row>
    <row r="56" spans="1:16">
      <c r="A56" s="33"/>
      <c r="B56" s="34"/>
      <c r="C56" s="34"/>
      <c r="D56" s="34"/>
      <c r="E56" s="34"/>
      <c r="F56" s="34"/>
      <c r="G56" s="34"/>
      <c r="J56" s="42">
        <f>IF(COUNT(Table1367[[#This Row],[Class]:[Column4]])&gt;1,MIN(Table1367[[#This Row],[Class]:[Column4]]),0)</f>
        <v>0</v>
      </c>
      <c r="K56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56" s="2" t="str">
        <f>IF(Table1367[[#This Row],[Total]]&lt;&gt;"",RANK(Table1367[[#This Row],[Total]],Table1367[Total]),"")</f>
        <v/>
      </c>
      <c r="M56" s="5" t="str">
        <f>IF(Table1367[[#This Row],[Name]]&lt;&gt;"",Table1367[[#This Row],[Name]],"")</f>
        <v/>
      </c>
      <c r="N56">
        <f>SUM(Table1367[[#This Row],[Class]:[Column3]])-Table1367[[#This Row],[Discard]]</f>
        <v>0</v>
      </c>
      <c r="O56" s="5">
        <f>RANK(Table1367[[#This Row],[Total2]],Table1367[Total2])</f>
        <v>28</v>
      </c>
      <c r="P56" s="5"/>
    </row>
    <row r="57" spans="1:16">
      <c r="A57" s="33"/>
      <c r="B57" s="34"/>
      <c r="C57" s="34"/>
      <c r="D57" s="34"/>
      <c r="E57" s="34"/>
      <c r="F57" s="34"/>
      <c r="G57" s="34"/>
      <c r="J57" s="42">
        <f>IF(COUNT(Table1367[[#This Row],[Class]:[Column4]])&gt;1,MIN(Table1367[[#This Row],[Class]:[Column4]]),0)</f>
        <v>0</v>
      </c>
      <c r="K57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57" s="2" t="str">
        <f>IF(Table1367[[#This Row],[Total]]&lt;&gt;"",RANK(Table1367[[#This Row],[Total]],Table1367[Total]),"")</f>
        <v/>
      </c>
      <c r="M57" s="5" t="str">
        <f>IF(Table1367[[#This Row],[Name]]&lt;&gt;"",Table1367[[#This Row],[Name]],"")</f>
        <v/>
      </c>
      <c r="N57">
        <f>SUM(Table1367[[#This Row],[Class]:[Column3]])-Table1367[[#This Row],[Discard]]</f>
        <v>0</v>
      </c>
      <c r="O57" s="5">
        <f>RANK(Table1367[[#This Row],[Total2]],Table1367[Total2])</f>
        <v>28</v>
      </c>
      <c r="P57" s="5"/>
    </row>
    <row r="58" spans="1:16">
      <c r="A58" s="33"/>
      <c r="B58" s="34"/>
      <c r="C58" s="34"/>
      <c r="D58" s="34"/>
      <c r="E58" s="34"/>
      <c r="F58" s="34"/>
      <c r="G58" s="34"/>
      <c r="J58" s="42">
        <f>IF(COUNT(Table1367[[#This Row],[Class]:[Column4]])&gt;1,MIN(Table1367[[#This Row],[Class]:[Column4]]),0)</f>
        <v>0</v>
      </c>
      <c r="K58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58" s="2" t="str">
        <f>IF(Table1367[[#This Row],[Total]]&lt;&gt;"",RANK(Table1367[[#This Row],[Total]],Table1367[Total]),"")</f>
        <v/>
      </c>
      <c r="M58" s="5" t="str">
        <f>IF(Table1367[[#This Row],[Name]]&lt;&gt;"",Table1367[[#This Row],[Name]],"")</f>
        <v/>
      </c>
      <c r="N58">
        <f>SUM(Table1367[[#This Row],[Class]:[Column3]])-Table1367[[#This Row],[Discard]]</f>
        <v>0</v>
      </c>
      <c r="O58" s="5">
        <f>RANK(Table1367[[#This Row],[Total2]],Table1367[Total2])</f>
        <v>28</v>
      </c>
      <c r="P58" s="5"/>
    </row>
    <row r="59" spans="1:16">
      <c r="A59" s="33"/>
      <c r="B59" s="34"/>
      <c r="C59" s="34"/>
      <c r="D59" s="34"/>
      <c r="E59" s="34"/>
      <c r="F59" s="34"/>
      <c r="G59" s="34"/>
      <c r="J59" s="42">
        <f>IF(COUNT(Table1367[[#This Row],[Class]:[Column4]])&gt;1,MIN(Table1367[[#This Row],[Class]:[Column4]]),0)</f>
        <v>0</v>
      </c>
      <c r="K59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59" s="2" t="str">
        <f>IF(Table1367[[#This Row],[Total]]&lt;&gt;"",RANK(Table1367[[#This Row],[Total]],Table1367[Total]),"")</f>
        <v/>
      </c>
      <c r="M59" s="5" t="str">
        <f>IF(Table1367[[#This Row],[Name]]&lt;&gt;"",Table1367[[#This Row],[Name]],"")</f>
        <v/>
      </c>
      <c r="N59">
        <f>SUM(Table1367[[#This Row],[Class]:[Column3]])-Table1367[[#This Row],[Discard]]</f>
        <v>0</v>
      </c>
      <c r="O59" s="5">
        <f>RANK(Table1367[[#This Row],[Total2]],Table1367[Total2])</f>
        <v>28</v>
      </c>
      <c r="P59" s="5"/>
    </row>
    <row r="60" spans="1:16">
      <c r="A60" s="33"/>
      <c r="B60" s="34"/>
      <c r="C60" s="34"/>
      <c r="D60" s="34"/>
      <c r="E60" s="34"/>
      <c r="F60" s="34"/>
      <c r="G60" s="34"/>
      <c r="J60" s="42">
        <f>IF(COUNT(Table1367[[#This Row],[Class]:[Column4]])&gt;1,MIN(Table1367[[#This Row],[Class]:[Column4]]),0)</f>
        <v>0</v>
      </c>
      <c r="K60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60" s="2" t="str">
        <f>IF(Table1367[[#This Row],[Total]]&lt;&gt;"",RANK(Table1367[[#This Row],[Total]],Table1367[Total]),"")</f>
        <v/>
      </c>
      <c r="M60" s="5" t="str">
        <f>IF(Table1367[[#This Row],[Name]]&lt;&gt;"",Table1367[[#This Row],[Name]],"")</f>
        <v/>
      </c>
      <c r="N60">
        <f>SUM(Table1367[[#This Row],[Class]:[Column3]])-Table1367[[#This Row],[Discard]]</f>
        <v>0</v>
      </c>
      <c r="O60" s="5">
        <f>RANK(Table1367[[#This Row],[Total2]],Table1367[Total2])</f>
        <v>28</v>
      </c>
      <c r="P60" s="5"/>
    </row>
    <row r="61" spans="1:16">
      <c r="A61" s="33"/>
      <c r="B61" s="34"/>
      <c r="C61" s="34"/>
      <c r="D61" s="34"/>
      <c r="E61" s="34"/>
      <c r="F61" s="34"/>
      <c r="G61" s="34"/>
      <c r="J61" s="42">
        <f>IF(COUNT(Table1367[[#This Row],[Class]:[Column4]])&gt;1,MIN(Table1367[[#This Row],[Class]:[Column4]]),0)</f>
        <v>0</v>
      </c>
      <c r="K61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61" s="2" t="str">
        <f>IF(Table1367[[#This Row],[Total]]&lt;&gt;"",RANK(Table1367[[#This Row],[Total]],Table1367[Total]),"")</f>
        <v/>
      </c>
      <c r="M61" s="5" t="str">
        <f>IF(Table1367[[#This Row],[Name]]&lt;&gt;"",Table1367[[#This Row],[Name]],"")</f>
        <v/>
      </c>
      <c r="N61">
        <f>SUM(Table1367[[#This Row],[Class]:[Column3]])-Table1367[[#This Row],[Discard]]</f>
        <v>0</v>
      </c>
      <c r="O61" s="5">
        <f>RANK(Table1367[[#This Row],[Total2]],Table1367[Total2])</f>
        <v>28</v>
      </c>
      <c r="P61" s="5"/>
    </row>
    <row r="62" spans="1:16">
      <c r="A62" s="33"/>
      <c r="B62" s="34"/>
      <c r="C62" s="34"/>
      <c r="D62" s="34"/>
      <c r="E62" s="34"/>
      <c r="F62" s="34"/>
      <c r="G62" s="34"/>
      <c r="J62" s="42">
        <f>IF(COUNT(Table1367[[#This Row],[Class]:[Column4]])&gt;1,MIN(Table1367[[#This Row],[Class]:[Column4]]),0)</f>
        <v>0</v>
      </c>
      <c r="K62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62" s="2" t="str">
        <f>IF(Table1367[[#This Row],[Total]]&lt;&gt;"",RANK(Table1367[[#This Row],[Total]],Table1367[Total]),"")</f>
        <v/>
      </c>
      <c r="M62" s="5" t="str">
        <f>IF(Table1367[[#This Row],[Name]]&lt;&gt;"",Table1367[[#This Row],[Name]],"")</f>
        <v/>
      </c>
      <c r="N62">
        <f>SUM(Table1367[[#This Row],[Class]:[Column3]])-Table1367[[#This Row],[Discard]]</f>
        <v>0</v>
      </c>
      <c r="O62" s="5">
        <f>RANK(Table1367[[#This Row],[Total2]],Table1367[Total2])</f>
        <v>28</v>
      </c>
      <c r="P62" s="5"/>
    </row>
    <row r="63" spans="1:16">
      <c r="A63" s="33"/>
      <c r="B63" s="34"/>
      <c r="C63" s="34"/>
      <c r="D63" s="34"/>
      <c r="E63" s="34"/>
      <c r="F63" s="34"/>
      <c r="G63" s="34"/>
      <c r="J63" s="42">
        <f>IF(COUNT(Table1367[[#This Row],[Class]:[Column4]])&gt;1,MIN(Table1367[[#This Row],[Class]:[Column4]]),0)</f>
        <v>0</v>
      </c>
      <c r="K63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63" s="2" t="str">
        <f>IF(Table1367[[#This Row],[Total]]&lt;&gt;"",RANK(Table1367[[#This Row],[Total]],Table1367[Total]),"")</f>
        <v/>
      </c>
      <c r="M63" s="5" t="str">
        <f>IF(Table1367[[#This Row],[Name]]&lt;&gt;"",Table1367[[#This Row],[Name]],"")</f>
        <v/>
      </c>
      <c r="N63">
        <f>SUM(Table1367[[#This Row],[Class]:[Column3]])-Table1367[[#This Row],[Discard]]</f>
        <v>0</v>
      </c>
      <c r="O63" s="5">
        <f>RANK(Table1367[[#This Row],[Total2]],Table1367[Total2])</f>
        <v>28</v>
      </c>
      <c r="P63" s="5"/>
    </row>
    <row r="64" spans="1:16">
      <c r="A64" s="33"/>
      <c r="B64" s="34"/>
      <c r="C64" s="34"/>
      <c r="D64" s="34"/>
      <c r="E64" s="34"/>
      <c r="F64" s="34"/>
      <c r="G64" s="34"/>
      <c r="J64" s="42">
        <f>IF(COUNT(Table1367[[#This Row],[Class]:[Column4]])&gt;1,MIN(Table1367[[#This Row],[Class]:[Column4]]),0)</f>
        <v>0</v>
      </c>
      <c r="K64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64" s="2" t="str">
        <f>IF(Table1367[[#This Row],[Total]]&lt;&gt;"",RANK(Table1367[[#This Row],[Total]],Table1367[Total]),"")</f>
        <v/>
      </c>
      <c r="M64" s="5" t="str">
        <f>IF(Table1367[[#This Row],[Name]]&lt;&gt;"",Table1367[[#This Row],[Name]],"")</f>
        <v/>
      </c>
      <c r="N64">
        <f>SUM(Table1367[[#This Row],[Class]:[Column3]])-Table1367[[#This Row],[Discard]]</f>
        <v>0</v>
      </c>
      <c r="O64" s="5">
        <f>RANK(Table1367[[#This Row],[Total2]],Table1367[Total2])</f>
        <v>28</v>
      </c>
      <c r="P64" s="5"/>
    </row>
    <row r="65" spans="10:16">
      <c r="J65" s="42">
        <f>IF(COUNT(Table1367[[#This Row],[Class]:[Column4]])&gt;1,MIN(Table1367[[#This Row],[Class]:[Column4]]),0)</f>
        <v>0</v>
      </c>
      <c r="K65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65" s="2" t="str">
        <f>IF(Table1367[[#This Row],[Total]]&lt;&gt;"",RANK(Table1367[[#This Row],[Total]],Table1367[Total]),"")</f>
        <v/>
      </c>
      <c r="M65" s="5" t="str">
        <f>IF(Table1367[[#This Row],[Name]]&lt;&gt;"",Table1367[[#This Row],[Name]],"")</f>
        <v/>
      </c>
      <c r="N65">
        <f>SUM(Table1367[[#This Row],[Class]:[Column3]])-Table1367[[#This Row],[Discard]]</f>
        <v>0</v>
      </c>
      <c r="O65" s="5">
        <f>RANK(Table1367[[#This Row],[Total2]],Table1367[Total2])</f>
        <v>28</v>
      </c>
      <c r="P65" s="5"/>
    </row>
    <row r="66" spans="10:16">
      <c r="J66" s="42">
        <f>IF(COUNT(Table1367[[#This Row],[Class]:[Column4]])&gt;1,MIN(Table1367[[#This Row],[Class]:[Column4]]),0)</f>
        <v>0</v>
      </c>
      <c r="K66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66" s="2" t="str">
        <f>IF(Table1367[[#This Row],[Total]]&lt;&gt;"",RANK(Table1367[[#This Row],[Total]],Table1367[Total]),"")</f>
        <v/>
      </c>
      <c r="M66" s="5" t="str">
        <f>IF(Table1367[[#This Row],[Name]]&lt;&gt;"",Table1367[[#This Row],[Name]],"")</f>
        <v/>
      </c>
      <c r="N66">
        <f>SUM(Table1367[[#This Row],[Class]:[Column3]])-Table1367[[#This Row],[Discard]]</f>
        <v>0</v>
      </c>
      <c r="O66" s="5">
        <f>RANK(Table1367[[#This Row],[Total2]],Table1367[Total2])</f>
        <v>28</v>
      </c>
      <c r="P66" s="5"/>
    </row>
    <row r="67" spans="10:16">
      <c r="J67" s="42">
        <f>IF(COUNT(Table1367[[#This Row],[Class]:[Column4]])&gt;1,MIN(Table1367[[#This Row],[Class]:[Column4]]),0)</f>
        <v>0</v>
      </c>
      <c r="K67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67" s="2" t="str">
        <f>IF(Table1367[[#This Row],[Total]]&lt;&gt;"",RANK(Table1367[[#This Row],[Total]],Table1367[Total]),"")</f>
        <v/>
      </c>
      <c r="M67" s="5" t="str">
        <f>IF(Table1367[[#This Row],[Name]]&lt;&gt;"",Table1367[[#This Row],[Name]],"")</f>
        <v/>
      </c>
      <c r="N67">
        <f>SUM(Table1367[[#This Row],[Class]:[Column3]])-Table1367[[#This Row],[Discard]]</f>
        <v>0</v>
      </c>
      <c r="O67" s="5">
        <f>RANK(Table1367[[#This Row],[Total2]],Table1367[Total2])</f>
        <v>28</v>
      </c>
      <c r="P67" s="5"/>
    </row>
    <row r="68" spans="10:16">
      <c r="J68" s="42">
        <f>IF(COUNT(Table1367[[#This Row],[Class]:[Column4]])&gt;1,MIN(Table1367[[#This Row],[Class]:[Column4]]),0)</f>
        <v>0</v>
      </c>
      <c r="K68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68" s="2" t="str">
        <f>IF(Table1367[[#This Row],[Total]]&lt;&gt;"",RANK(Table1367[[#This Row],[Total]],Table1367[Total]),"")</f>
        <v/>
      </c>
      <c r="M68" s="5" t="str">
        <f>IF(Table1367[[#This Row],[Name]]&lt;&gt;"",Table1367[[#This Row],[Name]],"")</f>
        <v/>
      </c>
      <c r="N68">
        <f>SUM(Table1367[[#This Row],[Class]:[Column3]])-Table1367[[#This Row],[Discard]]</f>
        <v>0</v>
      </c>
      <c r="O68" s="5">
        <f>RANK(Table1367[[#This Row],[Total2]],Table1367[Total2])</f>
        <v>28</v>
      </c>
      <c r="P68" s="5"/>
    </row>
    <row r="69" spans="10:16">
      <c r="J69" s="42">
        <f>IF(COUNT(Table1367[[#This Row],[Class]:[Column4]])&gt;1,MIN(Table1367[[#This Row],[Class]:[Column4]]),0)</f>
        <v>0</v>
      </c>
      <c r="K69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69" s="2" t="str">
        <f>IF(Table1367[[#This Row],[Total]]&lt;&gt;"",RANK(Table1367[[#This Row],[Total]],Table1367[Total]),"")</f>
        <v/>
      </c>
      <c r="M69" s="5" t="str">
        <f>IF(Table1367[[#This Row],[Name]]&lt;&gt;"",Table1367[[#This Row],[Name]],"")</f>
        <v/>
      </c>
      <c r="N69">
        <f>SUM(Table1367[[#This Row],[Class]:[Column3]])-Table1367[[#This Row],[Discard]]</f>
        <v>0</v>
      </c>
      <c r="O69" s="5">
        <f>RANK(Table1367[[#This Row],[Total2]],Table1367[Total2])</f>
        <v>28</v>
      </c>
      <c r="P69" s="5"/>
    </row>
    <row r="70" spans="10:16">
      <c r="J70" s="42">
        <f>IF(COUNT(Table1367[[#This Row],[Class]:[Column4]])&gt;1,MIN(Table1367[[#This Row],[Class]:[Column4]]),0)</f>
        <v>0</v>
      </c>
      <c r="K70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70" s="2" t="str">
        <f>IF(Table1367[[#This Row],[Total]]&lt;&gt;"",RANK(Table1367[[#This Row],[Total]],Table1367[Total]),"")</f>
        <v/>
      </c>
      <c r="M70" s="5" t="str">
        <f>IF(Table1367[[#This Row],[Name]]&lt;&gt;"",Table1367[[#This Row],[Name]],"")</f>
        <v/>
      </c>
      <c r="N70">
        <f>SUM(Table1367[[#This Row],[Class]:[Column3]])-Table1367[[#This Row],[Discard]]</f>
        <v>0</v>
      </c>
      <c r="O70" s="5">
        <f>RANK(Table1367[[#This Row],[Total2]],Table1367[Total2])</f>
        <v>28</v>
      </c>
      <c r="P70" s="5"/>
    </row>
    <row r="71" spans="10:16">
      <c r="J71" s="42">
        <f>IF(COUNT(Table1367[[#This Row],[Class]:[Column4]])&gt;1,MIN(Table1367[[#This Row],[Class]:[Column4]]),0)</f>
        <v>0</v>
      </c>
      <c r="K71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71" s="2" t="str">
        <f>IF(Table1367[[#This Row],[Total]]&lt;&gt;"",RANK(Table1367[[#This Row],[Total]],Table1367[Total]),"")</f>
        <v/>
      </c>
      <c r="M71" s="5" t="str">
        <f>IF(Table1367[[#This Row],[Name]]&lt;&gt;"",Table1367[[#This Row],[Name]],"")</f>
        <v/>
      </c>
      <c r="N71">
        <f>SUM(Table1367[[#This Row],[Class]:[Column3]])-Table1367[[#This Row],[Discard]]</f>
        <v>0</v>
      </c>
      <c r="O71" s="5">
        <f>RANK(Table1367[[#This Row],[Total2]],Table1367[Total2])</f>
        <v>28</v>
      </c>
      <c r="P71" s="5"/>
    </row>
    <row r="72" spans="10:16">
      <c r="J72" s="42">
        <f>IF(COUNT(Table1367[[#This Row],[Class]:[Column4]])&gt;1,MIN(Table1367[[#This Row],[Class]:[Column4]]),0)</f>
        <v>0</v>
      </c>
      <c r="K72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72" s="2" t="str">
        <f>IF(Table1367[[#This Row],[Total]]&lt;&gt;"",RANK(Table1367[[#This Row],[Total]],Table1367[Total]),"")</f>
        <v/>
      </c>
      <c r="M72" s="5" t="str">
        <f>IF(Table1367[[#This Row],[Name]]&lt;&gt;"",Table1367[[#This Row],[Name]],"")</f>
        <v/>
      </c>
      <c r="N72">
        <f>SUM(Table1367[[#This Row],[Class]:[Column3]])-Table1367[[#This Row],[Discard]]</f>
        <v>0</v>
      </c>
      <c r="O72" s="5">
        <f>RANK(Table1367[[#This Row],[Total2]],Table1367[Total2])</f>
        <v>28</v>
      </c>
      <c r="P72" s="5"/>
    </row>
    <row r="73" spans="10:16">
      <c r="J73" s="42">
        <f>IF(COUNT(Table1367[[#This Row],[Class]:[Column4]])&gt;1,MIN(Table1367[[#This Row],[Class]:[Column4]]),0)</f>
        <v>0</v>
      </c>
      <c r="K73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73" s="2" t="str">
        <f>IF(Table1367[[#This Row],[Total]]&lt;&gt;"",RANK(Table1367[[#This Row],[Total]],Table1367[Total]),"")</f>
        <v/>
      </c>
      <c r="M73" s="5" t="str">
        <f>IF(Table1367[[#This Row],[Name]]&lt;&gt;"",Table1367[[#This Row],[Name]],"")</f>
        <v/>
      </c>
      <c r="N73">
        <f>SUM(Table1367[[#This Row],[Class]:[Column3]])-Table1367[[#This Row],[Discard]]</f>
        <v>0</v>
      </c>
      <c r="O73" s="5">
        <f>RANK(Table1367[[#This Row],[Total2]],Table1367[Total2])</f>
        <v>28</v>
      </c>
      <c r="P73" s="5"/>
    </row>
    <row r="74" spans="10:16">
      <c r="J74" s="42">
        <f>IF(COUNT(Table1367[[#This Row],[Class]:[Column4]])&gt;1,MIN(Table1367[[#This Row],[Class]:[Column4]]),0)</f>
        <v>0</v>
      </c>
      <c r="K74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74" s="2" t="str">
        <f>IF(Table1367[[#This Row],[Total]]&lt;&gt;"",RANK(Table1367[[#This Row],[Total]],Table1367[Total]),"")</f>
        <v/>
      </c>
      <c r="M74" s="5" t="str">
        <f>IF(Table1367[[#This Row],[Name]]&lt;&gt;"",Table1367[[#This Row],[Name]],"")</f>
        <v/>
      </c>
      <c r="N74">
        <f>SUM(Table1367[[#This Row],[Class]:[Column3]])-Table1367[[#This Row],[Discard]]</f>
        <v>0</v>
      </c>
      <c r="O74" s="5">
        <f>RANK(Table1367[[#This Row],[Total2]],Table1367[Total2])</f>
        <v>28</v>
      </c>
      <c r="P74" s="5"/>
    </row>
    <row r="75" spans="10:16">
      <c r="J75" s="42">
        <f>IF(COUNT(Table1367[[#This Row],[Class]:[Column4]])&gt;1,MIN(Table1367[[#This Row],[Class]:[Column4]]),0)</f>
        <v>0</v>
      </c>
      <c r="K75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75" s="2" t="str">
        <f>IF(Table1367[[#This Row],[Total]]&lt;&gt;"",RANK(Table1367[[#This Row],[Total]],Table1367[Total]),"")</f>
        <v/>
      </c>
      <c r="M75" s="5" t="str">
        <f>IF(Table1367[[#This Row],[Name]]&lt;&gt;"",Table1367[[#This Row],[Name]],"")</f>
        <v/>
      </c>
      <c r="N75">
        <f>SUM(Table1367[[#This Row],[Class]:[Column3]])-Table1367[[#This Row],[Discard]]</f>
        <v>0</v>
      </c>
      <c r="O75" s="5">
        <f>RANK(Table1367[[#This Row],[Total2]],Table1367[Total2])</f>
        <v>28</v>
      </c>
      <c r="P75" s="5"/>
    </row>
    <row r="76" spans="10:16">
      <c r="J76" s="42">
        <f>IF(COUNT(Table1367[[#This Row],[Class]:[Column4]])&gt;1,MIN(Table1367[[#This Row],[Class]:[Column4]]),0)</f>
        <v>0</v>
      </c>
      <c r="K76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76" s="2" t="str">
        <f>IF(Table1367[[#This Row],[Total]]&lt;&gt;"",RANK(Table1367[[#This Row],[Total]],Table1367[Total]),"")</f>
        <v/>
      </c>
      <c r="M76" s="5" t="str">
        <f>IF(Table1367[[#This Row],[Name]]&lt;&gt;"",Table1367[[#This Row],[Name]],"")</f>
        <v/>
      </c>
      <c r="N76">
        <f>SUM(Table1367[[#This Row],[Class]:[Column3]])-Table1367[[#This Row],[Discard]]</f>
        <v>0</v>
      </c>
      <c r="O76" s="5">
        <f>RANK(Table1367[[#This Row],[Total2]],Table1367[Total2])</f>
        <v>28</v>
      </c>
      <c r="P76" s="5"/>
    </row>
    <row r="77" spans="10:16">
      <c r="J77" s="42">
        <f>IF(COUNT(Table1367[[#This Row],[Class]:[Column4]])&gt;1,MIN(Table1367[[#This Row],[Class]:[Column4]]),0)</f>
        <v>0</v>
      </c>
      <c r="K77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77" s="2" t="str">
        <f>IF(Table1367[[#This Row],[Total]]&lt;&gt;"",RANK(Table1367[[#This Row],[Total]],Table1367[Total]),"")</f>
        <v/>
      </c>
      <c r="M77" s="5" t="str">
        <f>IF(Table1367[[#This Row],[Name]]&lt;&gt;"",Table1367[[#This Row],[Name]],"")</f>
        <v/>
      </c>
      <c r="N77">
        <f>SUM(Table1367[[#This Row],[Class]:[Column3]])-Table1367[[#This Row],[Discard]]</f>
        <v>0</v>
      </c>
      <c r="O77" s="5">
        <f>RANK(Table1367[[#This Row],[Total2]],Table1367[Total2])</f>
        <v>28</v>
      </c>
      <c r="P77" s="5"/>
    </row>
    <row r="78" spans="10:16">
      <c r="J78" s="42">
        <f>IF(COUNT(Table1367[[#This Row],[Class]:[Column4]])&gt;1,MIN(Table1367[[#This Row],[Class]:[Column4]]),0)</f>
        <v>0</v>
      </c>
      <c r="K78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78" s="2" t="str">
        <f>IF(Table1367[[#This Row],[Total]]&lt;&gt;"",RANK(Table1367[[#This Row],[Total]],Table1367[Total]),"")</f>
        <v/>
      </c>
      <c r="M78" s="5" t="str">
        <f>IF(Table1367[[#This Row],[Name]]&lt;&gt;"",Table1367[[#This Row],[Name]],"")</f>
        <v/>
      </c>
      <c r="N78">
        <f>SUM(Table1367[[#This Row],[Class]:[Column3]])-Table1367[[#This Row],[Discard]]</f>
        <v>0</v>
      </c>
      <c r="O78" s="5">
        <f>RANK(Table1367[[#This Row],[Total2]],Table1367[Total2])</f>
        <v>28</v>
      </c>
      <c r="P78" s="5"/>
    </row>
    <row r="79" spans="10:16">
      <c r="J79" s="42">
        <f>IF(COUNT(Table1367[[#This Row],[Class]:[Column4]])&gt;1,MIN(Table1367[[#This Row],[Class]:[Column4]]),0)</f>
        <v>0</v>
      </c>
      <c r="K79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79" s="2" t="str">
        <f>IF(Table1367[[#This Row],[Total]]&lt;&gt;"",RANK(Table1367[[#This Row],[Total]],Table1367[Total]),"")</f>
        <v/>
      </c>
      <c r="M79" s="5" t="str">
        <f>IF(Table1367[[#This Row],[Name]]&lt;&gt;"",Table1367[[#This Row],[Name]],"")</f>
        <v/>
      </c>
      <c r="N79">
        <f>SUM(Table1367[[#This Row],[Class]:[Column3]])-Table1367[[#This Row],[Discard]]</f>
        <v>0</v>
      </c>
      <c r="O79" s="5">
        <f>RANK(Table1367[[#This Row],[Total2]],Table1367[Total2])</f>
        <v>28</v>
      </c>
      <c r="P79" s="5"/>
    </row>
    <row r="80" spans="10:16">
      <c r="J80" s="42">
        <f>IF(COUNT(Table1367[[#This Row],[Class]:[Column4]])&gt;1,MIN(Table1367[[#This Row],[Class]:[Column4]]),0)</f>
        <v>0</v>
      </c>
      <c r="K80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80" s="2" t="str">
        <f>IF(Table1367[[#This Row],[Total]]&lt;&gt;"",RANK(Table1367[[#This Row],[Total]],Table1367[Total]),"")</f>
        <v/>
      </c>
      <c r="M80" s="5" t="str">
        <f>IF(Table1367[[#This Row],[Name]]&lt;&gt;"",Table1367[[#This Row],[Name]],"")</f>
        <v/>
      </c>
      <c r="N80">
        <f>SUM(Table1367[[#This Row],[Class]:[Column3]])-Table1367[[#This Row],[Discard]]</f>
        <v>0</v>
      </c>
      <c r="O80" s="5">
        <f>RANK(Table1367[[#This Row],[Total2]],Table1367[Total2])</f>
        <v>28</v>
      </c>
      <c r="P80" s="5"/>
    </row>
    <row r="81" spans="10:16">
      <c r="J81" s="42">
        <f>IF(COUNT(Table1367[[#This Row],[Class]:[Column4]])&gt;1,MIN(Table1367[[#This Row],[Class]:[Column4]]),0)</f>
        <v>0</v>
      </c>
      <c r="K81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81" s="2" t="str">
        <f>IF(Table1367[[#This Row],[Total]]&lt;&gt;"",RANK(Table1367[[#This Row],[Total]],Table1367[Total]),"")</f>
        <v/>
      </c>
      <c r="M81" s="5" t="str">
        <f>IF(Table1367[[#This Row],[Name]]&lt;&gt;"",Table1367[[#This Row],[Name]],"")</f>
        <v/>
      </c>
      <c r="N81">
        <f>SUM(Table1367[[#This Row],[Class]:[Column3]])-Table1367[[#This Row],[Discard]]</f>
        <v>0</v>
      </c>
      <c r="O81" s="5">
        <f>RANK(Table1367[[#This Row],[Total2]],Table1367[Total2])</f>
        <v>28</v>
      </c>
      <c r="P81" s="5"/>
    </row>
    <row r="82" spans="10:16">
      <c r="J82" s="42">
        <f>IF(COUNT(Table1367[[#This Row],[Class]:[Column4]])&gt;1,MIN(Table1367[[#This Row],[Class]:[Column4]]),0)</f>
        <v>0</v>
      </c>
      <c r="K82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82" s="2" t="str">
        <f>IF(Table1367[[#This Row],[Total]]&lt;&gt;"",RANK(Table1367[[#This Row],[Total]],Table1367[Total]),"")</f>
        <v/>
      </c>
      <c r="M82" s="5" t="str">
        <f>IF(Table1367[[#This Row],[Name]]&lt;&gt;"",Table1367[[#This Row],[Name]],"")</f>
        <v/>
      </c>
      <c r="N82">
        <f>SUM(Table1367[[#This Row],[Class]:[Column3]])-Table1367[[#This Row],[Discard]]</f>
        <v>0</v>
      </c>
      <c r="O82" s="5">
        <f>RANK(Table1367[[#This Row],[Total2]],Table1367[Total2])</f>
        <v>28</v>
      </c>
      <c r="P82" s="5"/>
    </row>
    <row r="83" spans="10:16">
      <c r="J83" s="42">
        <f>IF(COUNT(Table1367[[#This Row],[Class]:[Column4]])&gt;1,MIN(Table1367[[#This Row],[Class]:[Column4]]),0)</f>
        <v>0</v>
      </c>
      <c r="K83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83" s="2" t="str">
        <f>IF(Table1367[[#This Row],[Total]]&lt;&gt;"",RANK(Table1367[[#This Row],[Total]],Table1367[Total]),"")</f>
        <v/>
      </c>
      <c r="M83" s="5" t="str">
        <f>IF(Table1367[[#This Row],[Name]]&lt;&gt;"",Table1367[[#This Row],[Name]],"")</f>
        <v/>
      </c>
      <c r="N83">
        <f>SUM(Table1367[[#This Row],[Class]:[Column3]])-Table1367[[#This Row],[Discard]]</f>
        <v>0</v>
      </c>
      <c r="O83" s="5">
        <f>RANK(Table1367[[#This Row],[Total2]],Table1367[Total2])</f>
        <v>28</v>
      </c>
      <c r="P83" s="5"/>
    </row>
    <row r="84" spans="10:16">
      <c r="J84" s="42">
        <f>IF(COUNT(Table1367[[#This Row],[Class]:[Column4]])&gt;1,MIN(Table1367[[#This Row],[Class]:[Column4]]),0)</f>
        <v>0</v>
      </c>
      <c r="K84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84" s="2" t="str">
        <f>IF(Table1367[[#This Row],[Total]]&lt;&gt;"",RANK(Table1367[[#This Row],[Total]],Table1367[Total]),"")</f>
        <v/>
      </c>
      <c r="M84" s="5" t="str">
        <f>IF(Table1367[[#This Row],[Name]]&lt;&gt;"",Table1367[[#This Row],[Name]],"")</f>
        <v/>
      </c>
      <c r="N84">
        <f>SUM(Table1367[[#This Row],[Class]:[Column3]])-Table1367[[#This Row],[Discard]]</f>
        <v>0</v>
      </c>
      <c r="O84" s="5">
        <f>RANK(Table1367[[#This Row],[Total2]],Table1367[Total2])</f>
        <v>28</v>
      </c>
      <c r="P84" s="5"/>
    </row>
    <row r="85" spans="10:16">
      <c r="J85" s="42">
        <f>IF(COUNT(Table1367[[#This Row],[Class]:[Column4]])&gt;1,MIN(Table1367[[#This Row],[Class]:[Column4]]),0)</f>
        <v>0</v>
      </c>
      <c r="K85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85" s="2" t="str">
        <f>IF(Table1367[[#This Row],[Total]]&lt;&gt;"",RANK(Table1367[[#This Row],[Total]],Table1367[Total]),"")</f>
        <v/>
      </c>
      <c r="M85" s="5" t="str">
        <f>IF(Table1367[[#This Row],[Name]]&lt;&gt;"",Table1367[[#This Row],[Name]],"")</f>
        <v/>
      </c>
      <c r="N85">
        <f>SUM(Table1367[[#This Row],[Class]:[Column3]])-Table1367[[#This Row],[Discard]]</f>
        <v>0</v>
      </c>
      <c r="O85" s="5">
        <f>RANK(Table1367[[#This Row],[Total2]],Table1367[Total2])</f>
        <v>28</v>
      </c>
      <c r="P85" s="5"/>
    </row>
    <row r="86" spans="10:16">
      <c r="J86" s="42">
        <f>IF(COUNT(Table1367[[#This Row],[Class]:[Column4]])&gt;1,MIN(Table1367[[#This Row],[Class]:[Column4]]),0)</f>
        <v>0</v>
      </c>
      <c r="K86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86" s="2" t="str">
        <f>IF(Table1367[[#This Row],[Total]]&lt;&gt;"",RANK(Table1367[[#This Row],[Total]],Table1367[Total]),"")</f>
        <v/>
      </c>
      <c r="M86" s="5" t="str">
        <f>IF(Table1367[[#This Row],[Name]]&lt;&gt;"",Table1367[[#This Row],[Name]],"")</f>
        <v/>
      </c>
      <c r="N86">
        <f>SUM(Table1367[[#This Row],[Class]:[Column3]])-Table1367[[#This Row],[Discard]]</f>
        <v>0</v>
      </c>
      <c r="O86" s="5">
        <f>RANK(Table1367[[#This Row],[Total2]],Table1367[Total2])</f>
        <v>28</v>
      </c>
      <c r="P86" s="5"/>
    </row>
    <row r="87" spans="10:16">
      <c r="J87" s="42">
        <f>IF(COUNT(Table1367[[#This Row],[Class]:[Column4]])&gt;1,MIN(Table1367[[#This Row],[Class]:[Column4]]),0)</f>
        <v>0</v>
      </c>
      <c r="K87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87" s="2" t="str">
        <f>IF(Table1367[[#This Row],[Total]]&lt;&gt;"",RANK(Table1367[[#This Row],[Total]],Table1367[Total]),"")</f>
        <v/>
      </c>
      <c r="M87" s="5" t="str">
        <f>IF(Table1367[[#This Row],[Name]]&lt;&gt;"",Table1367[[#This Row],[Name]],"")</f>
        <v/>
      </c>
      <c r="N87">
        <f>SUM(Table1367[[#This Row],[Class]:[Column3]])-Table1367[[#This Row],[Discard]]</f>
        <v>0</v>
      </c>
      <c r="O87" s="5">
        <f>RANK(Table1367[[#This Row],[Total2]],Table1367[Total2])</f>
        <v>28</v>
      </c>
      <c r="P87" s="5"/>
    </row>
    <row r="88" spans="10:16">
      <c r="J88" s="42">
        <f>IF(COUNT(Table1367[[#This Row],[Class]:[Column4]])&gt;1,MIN(Table1367[[#This Row],[Class]:[Column4]]),0)</f>
        <v>0</v>
      </c>
      <c r="K88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88" s="2" t="str">
        <f>IF(Table1367[[#This Row],[Total]]&lt;&gt;"",RANK(Table1367[[#This Row],[Total]],Table1367[Total]),"")</f>
        <v/>
      </c>
      <c r="M88" s="5" t="str">
        <f>IF(Table1367[[#This Row],[Name]]&lt;&gt;"",Table1367[[#This Row],[Name]],"")</f>
        <v/>
      </c>
      <c r="N88">
        <f>SUM(Table1367[[#This Row],[Class]:[Column3]])-Table1367[[#This Row],[Discard]]</f>
        <v>0</v>
      </c>
      <c r="O88" s="5">
        <f>RANK(Table1367[[#This Row],[Total2]],Table1367[Total2])</f>
        <v>28</v>
      </c>
      <c r="P88" s="5"/>
    </row>
    <row r="89" spans="10:16">
      <c r="J89" s="42">
        <f>IF(COUNT(Table1367[[#This Row],[Class]:[Column4]])&gt;1,MIN(Table1367[[#This Row],[Class]:[Column4]]),0)</f>
        <v>0</v>
      </c>
      <c r="K89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89" s="2" t="str">
        <f>IF(Table1367[[#This Row],[Total]]&lt;&gt;"",RANK(Table1367[[#This Row],[Total]],Table1367[Total]),"")</f>
        <v/>
      </c>
      <c r="M89" s="5" t="str">
        <f>IF(Table1367[[#This Row],[Name]]&lt;&gt;"",Table1367[[#This Row],[Name]],"")</f>
        <v/>
      </c>
      <c r="N89">
        <f>SUM(Table1367[[#This Row],[Class]:[Column3]])-Table1367[[#This Row],[Discard]]</f>
        <v>0</v>
      </c>
      <c r="O89" s="5">
        <f>RANK(Table1367[[#This Row],[Total2]],Table1367[Total2])</f>
        <v>28</v>
      </c>
      <c r="P89" s="5"/>
    </row>
    <row r="90" spans="10:16">
      <c r="J90" s="42">
        <f>IF(COUNT(Table1367[[#This Row],[Class]:[Column4]])&gt;1,MIN(Table1367[[#This Row],[Class]:[Column4]]),0)</f>
        <v>0</v>
      </c>
      <c r="K90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90" s="2" t="str">
        <f>IF(Table1367[[#This Row],[Total]]&lt;&gt;"",RANK(Table1367[[#This Row],[Total]],Table1367[Total]),"")</f>
        <v/>
      </c>
      <c r="M90" s="5" t="str">
        <f>IF(Table1367[[#This Row],[Name]]&lt;&gt;"",Table1367[[#This Row],[Name]],"")</f>
        <v/>
      </c>
      <c r="N90">
        <f>SUM(Table1367[[#This Row],[Class]:[Column3]])-Table1367[[#This Row],[Discard]]</f>
        <v>0</v>
      </c>
      <c r="O90" s="5">
        <f>RANK(Table1367[[#This Row],[Total2]],Table1367[Total2])</f>
        <v>28</v>
      </c>
      <c r="P90" s="5"/>
    </row>
    <row r="91" spans="10:16">
      <c r="J91" s="42">
        <f>IF(COUNT(Table1367[[#This Row],[Class]:[Column4]])&gt;1,MIN(Table1367[[#This Row],[Class]:[Column4]]),0)</f>
        <v>0</v>
      </c>
      <c r="K91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91" s="2" t="str">
        <f>IF(Table1367[[#This Row],[Total]]&lt;&gt;"",RANK(Table1367[[#This Row],[Total]],Table1367[Total]),"")</f>
        <v/>
      </c>
      <c r="M91" s="5" t="str">
        <f>IF(Table1367[[#This Row],[Name]]&lt;&gt;"",Table1367[[#This Row],[Name]],"")</f>
        <v/>
      </c>
      <c r="N91">
        <f>SUM(Table1367[[#This Row],[Class]:[Column3]])-Table1367[[#This Row],[Discard]]</f>
        <v>0</v>
      </c>
      <c r="O91" s="5">
        <f>RANK(Table1367[[#This Row],[Total2]],Table1367[Total2])</f>
        <v>28</v>
      </c>
      <c r="P91" s="5"/>
    </row>
    <row r="92" spans="10:16">
      <c r="J92" s="42">
        <f>IF(COUNT(Table1367[[#This Row],[Class]:[Column4]])&gt;1,MIN(Table1367[[#This Row],[Class]:[Column4]]),0)</f>
        <v>0</v>
      </c>
      <c r="K92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92" s="2" t="str">
        <f>IF(Table1367[[#This Row],[Total]]&lt;&gt;"",RANK(Table1367[[#This Row],[Total]],Table1367[Total]),"")</f>
        <v/>
      </c>
      <c r="M92" s="5" t="str">
        <f>IF(Table1367[[#This Row],[Name]]&lt;&gt;"",Table1367[[#This Row],[Name]],"")</f>
        <v/>
      </c>
      <c r="N92">
        <f>SUM(Table1367[[#This Row],[Class]:[Column3]])-Table1367[[#This Row],[Discard]]</f>
        <v>0</v>
      </c>
      <c r="O92" s="5">
        <f>RANK(Table1367[[#This Row],[Total2]],Table1367[Total2])</f>
        <v>28</v>
      </c>
      <c r="P92" s="5"/>
    </row>
    <row r="93" spans="10:16">
      <c r="J93" s="42">
        <f>IF(COUNT(Table1367[[#This Row],[Class]:[Column4]])&gt;1,MIN(Table1367[[#This Row],[Class]:[Column4]]),0)</f>
        <v>0</v>
      </c>
      <c r="K93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93" s="2" t="str">
        <f>IF(Table1367[[#This Row],[Total]]&lt;&gt;"",RANK(Table1367[[#This Row],[Total]],Table1367[Total]),"")</f>
        <v/>
      </c>
      <c r="M93" s="5" t="str">
        <f>IF(Table1367[[#This Row],[Name]]&lt;&gt;"",Table1367[[#This Row],[Name]],"")</f>
        <v/>
      </c>
      <c r="N93">
        <f>SUM(Table1367[[#This Row],[Class]:[Column3]])-Table1367[[#This Row],[Discard]]</f>
        <v>0</v>
      </c>
      <c r="O93" s="5">
        <f>RANK(Table1367[[#This Row],[Total2]],Table1367[Total2])</f>
        <v>28</v>
      </c>
      <c r="P93" s="5"/>
    </row>
    <row r="94" spans="10:16">
      <c r="J94" s="42">
        <f>IF(COUNT(Table1367[[#This Row],[Class]:[Column4]])&gt;1,MIN(Table1367[[#This Row],[Class]:[Column4]]),0)</f>
        <v>0</v>
      </c>
      <c r="K94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94" s="2" t="str">
        <f>IF(Table1367[[#This Row],[Total]]&lt;&gt;"",RANK(Table1367[[#This Row],[Total]],Table1367[Total]),"")</f>
        <v/>
      </c>
      <c r="M94" s="5" t="str">
        <f>IF(Table1367[[#This Row],[Name]]&lt;&gt;"",Table1367[[#This Row],[Name]],"")</f>
        <v/>
      </c>
      <c r="N94">
        <f>SUM(Table1367[[#This Row],[Class]:[Column3]])-Table1367[[#This Row],[Discard]]</f>
        <v>0</v>
      </c>
      <c r="O94" s="5">
        <f>RANK(Table1367[[#This Row],[Total2]],Table1367[Total2])</f>
        <v>28</v>
      </c>
      <c r="P94" s="5"/>
    </row>
    <row r="95" spans="10:16">
      <c r="J95" s="42">
        <f>IF(COUNT(Table1367[[#This Row],[Class]:[Column4]])&gt;1,MIN(Table1367[[#This Row],[Class]:[Column4]]),0)</f>
        <v>0</v>
      </c>
      <c r="K95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95" s="2" t="str">
        <f>IF(Table1367[[#This Row],[Total]]&lt;&gt;"",RANK(Table1367[[#This Row],[Total]],Table1367[Total]),"")</f>
        <v/>
      </c>
      <c r="M95" s="5" t="str">
        <f>IF(Table1367[[#This Row],[Name]]&lt;&gt;"",Table1367[[#This Row],[Name]],"")</f>
        <v/>
      </c>
      <c r="N95">
        <f>SUM(Table1367[[#This Row],[Class]:[Column3]])-Table1367[[#This Row],[Discard]]</f>
        <v>0</v>
      </c>
      <c r="O95" s="5">
        <f>RANK(Table1367[[#This Row],[Total2]],Table1367[Total2])</f>
        <v>28</v>
      </c>
      <c r="P95" s="5"/>
    </row>
    <row r="96" spans="10:16">
      <c r="J96" s="42">
        <f>IF(COUNT(Table1367[[#This Row],[Class]:[Column4]])&gt;1,MIN(Table1367[[#This Row],[Class]:[Column4]]),0)</f>
        <v>0</v>
      </c>
      <c r="K96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96" s="2" t="str">
        <f>IF(Table1367[[#This Row],[Total]]&lt;&gt;"",RANK(Table1367[[#This Row],[Total]],Table1367[Total]),"")</f>
        <v/>
      </c>
      <c r="M96" s="5" t="str">
        <f>IF(Table1367[[#This Row],[Name]]&lt;&gt;"",Table1367[[#This Row],[Name]],"")</f>
        <v/>
      </c>
      <c r="N96">
        <f>SUM(Table1367[[#This Row],[Class]:[Column3]])-Table1367[[#This Row],[Discard]]</f>
        <v>0</v>
      </c>
      <c r="O96" s="5">
        <f>RANK(Table1367[[#This Row],[Total2]],Table1367[Total2])</f>
        <v>28</v>
      </c>
      <c r="P96" s="5"/>
    </row>
    <row r="97" spans="10:16">
      <c r="J97" s="42">
        <f>IF(COUNT(Table1367[[#This Row],[Class]:[Column4]])&gt;1,MIN(Table1367[[#This Row],[Class]:[Column4]]),0)</f>
        <v>0</v>
      </c>
      <c r="K97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97" s="2" t="str">
        <f>IF(Table1367[[#This Row],[Total]]&lt;&gt;"",RANK(Table1367[[#This Row],[Total]],Table1367[Total]),"")</f>
        <v/>
      </c>
      <c r="M97" s="5" t="str">
        <f>IF(Table1367[[#This Row],[Name]]&lt;&gt;"",Table1367[[#This Row],[Name]],"")</f>
        <v/>
      </c>
      <c r="N97">
        <f>SUM(Table1367[[#This Row],[Class]:[Column3]])-Table1367[[#This Row],[Discard]]</f>
        <v>0</v>
      </c>
      <c r="O97" s="5">
        <f>RANK(Table1367[[#This Row],[Total2]],Table1367[Total2])</f>
        <v>28</v>
      </c>
      <c r="P97" s="5"/>
    </row>
    <row r="98" spans="10:16">
      <c r="J98" s="42">
        <f>IF(COUNT(Table1367[[#This Row],[Class]:[Column4]])&gt;1,MIN(Table1367[[#This Row],[Class]:[Column4]]),0)</f>
        <v>0</v>
      </c>
      <c r="K98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98" s="2" t="str">
        <f>IF(Table1367[[#This Row],[Total]]&lt;&gt;"",RANK(Table1367[[#This Row],[Total]],Table1367[Total]),"")</f>
        <v/>
      </c>
      <c r="M98" s="5" t="str">
        <f>IF(Table1367[[#This Row],[Name]]&lt;&gt;"",Table1367[[#This Row],[Name]],"")</f>
        <v/>
      </c>
      <c r="N98">
        <f>SUM(Table1367[[#This Row],[Class]:[Column3]])-Table1367[[#This Row],[Discard]]</f>
        <v>0</v>
      </c>
      <c r="O98" s="5">
        <f>RANK(Table1367[[#This Row],[Total2]],Table1367[Total2])</f>
        <v>28</v>
      </c>
      <c r="P98" s="5"/>
    </row>
    <row r="99" spans="10:16">
      <c r="J99" s="42">
        <f>IF(COUNT(Table1367[[#This Row],[Class]:[Column4]])&gt;1,MIN(Table1367[[#This Row],[Class]:[Column4]]),0)</f>
        <v>0</v>
      </c>
      <c r="K99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99" s="2" t="str">
        <f>IF(Table1367[[#This Row],[Total]]&lt;&gt;"",RANK(Table1367[[#This Row],[Total]],Table1367[Total]),"")</f>
        <v/>
      </c>
      <c r="M99" s="5" t="str">
        <f>IF(Table1367[[#This Row],[Name]]&lt;&gt;"",Table1367[[#This Row],[Name]],"")</f>
        <v/>
      </c>
      <c r="N99">
        <f>SUM(Table1367[[#This Row],[Class]:[Column3]])-Table1367[[#This Row],[Discard]]</f>
        <v>0</v>
      </c>
      <c r="O99" s="5">
        <f>RANK(Table1367[[#This Row],[Total2]],Table1367[Total2])</f>
        <v>28</v>
      </c>
      <c r="P99" s="5"/>
    </row>
    <row r="100" spans="10:16">
      <c r="J100" s="42">
        <f>IF(COUNT(Table1367[[#This Row],[Class]:[Column4]])&gt;1,MIN(Table1367[[#This Row],[Class]:[Column4]]),0)</f>
        <v>0</v>
      </c>
      <c r="K100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00" s="2" t="str">
        <f>IF(Table1367[[#This Row],[Total]]&lt;&gt;"",RANK(Table1367[[#This Row],[Total]],Table1367[Total]),"")</f>
        <v/>
      </c>
      <c r="M100" s="5" t="str">
        <f>IF(Table1367[[#This Row],[Name]]&lt;&gt;"",Table1367[[#This Row],[Name]],"")</f>
        <v/>
      </c>
      <c r="N100">
        <f>SUM(Table1367[[#This Row],[Class]:[Column3]])-Table1367[[#This Row],[Discard]]</f>
        <v>0</v>
      </c>
      <c r="O100" s="5">
        <f>RANK(Table1367[[#This Row],[Total2]],Table1367[Total2])</f>
        <v>28</v>
      </c>
      <c r="P100" s="5"/>
    </row>
    <row r="101" spans="10:16">
      <c r="J101" s="42">
        <f>IF(COUNT(Table1367[[#This Row],[Class]:[Column4]])&gt;1,MIN(Table1367[[#This Row],[Class]:[Column4]]),0)</f>
        <v>0</v>
      </c>
      <c r="K101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01" s="2" t="str">
        <f>IF(Table1367[[#This Row],[Total]]&lt;&gt;"",RANK(Table1367[[#This Row],[Total]],Table1367[Total]),"")</f>
        <v/>
      </c>
      <c r="M101" s="5" t="str">
        <f>IF(Table1367[[#This Row],[Name]]&lt;&gt;"",Table1367[[#This Row],[Name]],"")</f>
        <v/>
      </c>
      <c r="N101">
        <f>SUM(Table1367[[#This Row],[Class]:[Column3]])-Table1367[[#This Row],[Discard]]</f>
        <v>0</v>
      </c>
      <c r="O101" s="5">
        <f>RANK(Table1367[[#This Row],[Total2]],Table1367[Total2])</f>
        <v>28</v>
      </c>
      <c r="P101" s="5"/>
    </row>
    <row r="102" spans="10:16">
      <c r="J102" s="42">
        <f>IF(COUNT(Table1367[[#This Row],[Class]:[Column4]])&gt;1,MIN(Table1367[[#This Row],[Class]:[Column4]]),0)</f>
        <v>0</v>
      </c>
      <c r="K102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02" s="2" t="str">
        <f>IF(Table1367[[#This Row],[Total]]&lt;&gt;"",RANK(Table1367[[#This Row],[Total]],Table1367[Total]),"")</f>
        <v/>
      </c>
      <c r="M102" s="5" t="str">
        <f>IF(Table1367[[#This Row],[Name]]&lt;&gt;"",Table1367[[#This Row],[Name]],"")</f>
        <v/>
      </c>
      <c r="N102">
        <f>SUM(Table1367[[#This Row],[Class]:[Column3]])-Table1367[[#This Row],[Discard]]</f>
        <v>0</v>
      </c>
      <c r="O102" s="5">
        <f>RANK(Table1367[[#This Row],[Total2]],Table1367[Total2])</f>
        <v>28</v>
      </c>
      <c r="P102" s="5"/>
    </row>
    <row r="103" spans="10:16">
      <c r="J103" s="42">
        <f>IF(COUNT(Table1367[[#This Row],[Class]:[Column4]])&gt;1,MIN(Table1367[[#This Row],[Class]:[Column4]]),0)</f>
        <v>0</v>
      </c>
      <c r="K103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03" s="2" t="str">
        <f>IF(Table1367[[#This Row],[Total]]&lt;&gt;"",RANK(Table1367[[#This Row],[Total]],Table1367[Total]),"")</f>
        <v/>
      </c>
      <c r="M103" s="5" t="str">
        <f>IF(Table1367[[#This Row],[Name]]&lt;&gt;"",Table1367[[#This Row],[Name]],"")</f>
        <v/>
      </c>
      <c r="N103">
        <f>SUM(Table1367[[#This Row],[Class]:[Column3]])-Table1367[[#This Row],[Discard]]</f>
        <v>0</v>
      </c>
      <c r="O103" s="5">
        <f>RANK(Table1367[[#This Row],[Total2]],Table1367[Total2])</f>
        <v>28</v>
      </c>
      <c r="P103" s="5"/>
    </row>
    <row r="104" spans="10:16">
      <c r="J104" s="42">
        <f>IF(COUNT(Table1367[[#This Row],[Class]:[Column4]])&gt;1,MIN(Table1367[[#This Row],[Class]:[Column4]]),0)</f>
        <v>0</v>
      </c>
      <c r="K104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04" s="2" t="str">
        <f>IF(Table1367[[#This Row],[Total]]&lt;&gt;"",RANK(Table1367[[#This Row],[Total]],Table1367[Total]),"")</f>
        <v/>
      </c>
      <c r="M104" s="5" t="str">
        <f>IF(Table1367[[#This Row],[Name]]&lt;&gt;"",Table1367[[#This Row],[Name]],"")</f>
        <v/>
      </c>
      <c r="N104">
        <f>SUM(Table1367[[#This Row],[Class]:[Column3]])-Table1367[[#This Row],[Discard]]</f>
        <v>0</v>
      </c>
      <c r="O104" s="5">
        <f>RANK(Table1367[[#This Row],[Total2]],Table1367[Total2])</f>
        <v>28</v>
      </c>
      <c r="P104" s="5"/>
    </row>
    <row r="105" spans="10:16">
      <c r="J105" s="42">
        <f>IF(COUNT(Table1367[[#This Row],[Class]:[Column4]])&gt;1,MIN(Table1367[[#This Row],[Class]:[Column4]]),0)</f>
        <v>0</v>
      </c>
      <c r="K105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05" s="2" t="str">
        <f>IF(Table1367[[#This Row],[Total]]&lt;&gt;"",RANK(Table1367[[#This Row],[Total]],Table1367[Total]),"")</f>
        <v/>
      </c>
      <c r="M105" s="5" t="str">
        <f>IF(Table1367[[#This Row],[Name]]&lt;&gt;"",Table1367[[#This Row],[Name]],"")</f>
        <v/>
      </c>
      <c r="N105">
        <f>SUM(Table1367[[#This Row],[Class]:[Column3]])-Table1367[[#This Row],[Discard]]</f>
        <v>0</v>
      </c>
      <c r="O105" s="5">
        <f>RANK(Table1367[[#This Row],[Total2]],Table1367[Total2])</f>
        <v>28</v>
      </c>
      <c r="P105" s="5"/>
    </row>
    <row r="106" spans="10:16">
      <c r="J106" s="42">
        <f>IF(COUNT(Table1367[[#This Row],[Class]:[Column4]])&gt;1,MIN(Table1367[[#This Row],[Class]:[Column4]]),0)</f>
        <v>0</v>
      </c>
      <c r="K106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06" s="2" t="str">
        <f>IF(Table1367[[#This Row],[Total]]&lt;&gt;"",RANK(Table1367[[#This Row],[Total]],Table1367[Total]),"")</f>
        <v/>
      </c>
      <c r="M106" s="5" t="str">
        <f>IF(Table1367[[#This Row],[Name]]&lt;&gt;"",Table1367[[#This Row],[Name]],"")</f>
        <v/>
      </c>
      <c r="N106">
        <f>SUM(Table1367[[#This Row],[Class]:[Column3]])-Table1367[[#This Row],[Discard]]</f>
        <v>0</v>
      </c>
      <c r="O106" s="5">
        <f>RANK(Table1367[[#This Row],[Total2]],Table1367[Total2])</f>
        <v>28</v>
      </c>
      <c r="P106" s="5"/>
    </row>
    <row r="107" spans="10:16">
      <c r="J107" s="42">
        <f>IF(COUNT(Table1367[[#This Row],[Class]:[Column4]])&gt;1,MIN(Table1367[[#This Row],[Class]:[Column4]]),0)</f>
        <v>0</v>
      </c>
      <c r="K107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07" s="2" t="str">
        <f>IF(Table1367[[#This Row],[Total]]&lt;&gt;"",RANK(Table1367[[#This Row],[Total]],Table1367[Total]),"")</f>
        <v/>
      </c>
      <c r="M107" s="5" t="str">
        <f>IF(Table1367[[#This Row],[Name]]&lt;&gt;"",Table1367[[#This Row],[Name]],"")</f>
        <v/>
      </c>
      <c r="N107">
        <f>SUM(Table1367[[#This Row],[Class]:[Column3]])-Table1367[[#This Row],[Discard]]</f>
        <v>0</v>
      </c>
      <c r="O107" s="5">
        <f>RANK(Table1367[[#This Row],[Total2]],Table1367[Total2])</f>
        <v>28</v>
      </c>
      <c r="P107" s="5"/>
    </row>
    <row r="108" spans="10:16">
      <c r="J108" s="42">
        <f>IF(COUNT(Table1367[[#This Row],[Class]:[Column4]])&gt;1,MIN(Table1367[[#This Row],[Class]:[Column4]]),0)</f>
        <v>0</v>
      </c>
      <c r="K108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08" s="2" t="str">
        <f>IF(Table1367[[#This Row],[Total]]&lt;&gt;"",RANK(Table1367[[#This Row],[Total]],Table1367[Total]),"")</f>
        <v/>
      </c>
      <c r="M108" s="5" t="str">
        <f>IF(Table1367[[#This Row],[Name]]&lt;&gt;"",Table1367[[#This Row],[Name]],"")</f>
        <v/>
      </c>
      <c r="N108">
        <f>SUM(Table1367[[#This Row],[Class]:[Column3]])-Table1367[[#This Row],[Discard]]</f>
        <v>0</v>
      </c>
      <c r="O108" s="5">
        <f>RANK(Table1367[[#This Row],[Total2]],Table1367[Total2])</f>
        <v>28</v>
      </c>
      <c r="P108" s="5"/>
    </row>
    <row r="109" spans="10:16">
      <c r="J109" s="42">
        <f>IF(COUNT(Table1367[[#This Row],[Class]:[Column4]])&gt;1,MIN(Table1367[[#This Row],[Class]:[Column4]]),0)</f>
        <v>0</v>
      </c>
      <c r="K109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09" s="2" t="str">
        <f>IF(Table1367[[#This Row],[Total]]&lt;&gt;"",RANK(Table1367[[#This Row],[Total]],Table1367[Total]),"")</f>
        <v/>
      </c>
      <c r="M109" s="5" t="str">
        <f>IF(Table1367[[#This Row],[Name]]&lt;&gt;"",Table1367[[#This Row],[Name]],"")</f>
        <v/>
      </c>
      <c r="N109">
        <f>SUM(Table1367[[#This Row],[Class]:[Column3]])-Table1367[[#This Row],[Discard]]</f>
        <v>0</v>
      </c>
      <c r="O109" s="5">
        <f>RANK(Table1367[[#This Row],[Total2]],Table1367[Total2])</f>
        <v>28</v>
      </c>
      <c r="P109" s="5"/>
    </row>
    <row r="110" spans="10:16">
      <c r="J110" s="42">
        <f>IF(COUNT(Table1367[[#This Row],[Class]:[Column4]])&gt;1,MIN(Table1367[[#This Row],[Class]:[Column4]]),0)</f>
        <v>0</v>
      </c>
      <c r="K110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10" s="2" t="str">
        <f>IF(Table1367[[#This Row],[Total]]&lt;&gt;"",RANK(Table1367[[#This Row],[Total]],Table1367[Total]),"")</f>
        <v/>
      </c>
      <c r="M110" s="5" t="str">
        <f>IF(Table1367[[#This Row],[Name]]&lt;&gt;"",Table1367[[#This Row],[Name]],"")</f>
        <v/>
      </c>
      <c r="N110">
        <f>SUM(Table1367[[#This Row],[Class]:[Column3]])-Table1367[[#This Row],[Discard]]</f>
        <v>0</v>
      </c>
      <c r="O110" s="5">
        <f>RANK(Table1367[[#This Row],[Total2]],Table1367[Total2])</f>
        <v>28</v>
      </c>
      <c r="P110" s="5"/>
    </row>
    <row r="111" spans="10:16">
      <c r="J111" s="42">
        <f>IF(COUNT(Table1367[[#This Row],[Class]:[Column4]])&gt;1,MIN(Table1367[[#This Row],[Class]:[Column4]]),0)</f>
        <v>0</v>
      </c>
      <c r="K111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11" s="2" t="str">
        <f>IF(Table1367[[#This Row],[Total]]&lt;&gt;"",RANK(Table1367[[#This Row],[Total]],Table1367[Total]),"")</f>
        <v/>
      </c>
      <c r="M111" s="5" t="str">
        <f>IF(Table1367[[#This Row],[Name]]&lt;&gt;"",Table1367[[#This Row],[Name]],"")</f>
        <v/>
      </c>
      <c r="N111">
        <f>SUM(Table1367[[#This Row],[Class]:[Column3]])-Table1367[[#This Row],[Discard]]</f>
        <v>0</v>
      </c>
      <c r="O111" s="5">
        <f>RANK(Table1367[[#This Row],[Total2]],Table1367[Total2])</f>
        <v>28</v>
      </c>
      <c r="P111" s="5"/>
    </row>
    <row r="112" spans="10:16">
      <c r="J112" s="42">
        <f>IF(COUNT(Table1367[[#This Row],[Class]:[Column4]])&gt;1,MIN(Table1367[[#This Row],[Class]:[Column4]]),0)</f>
        <v>0</v>
      </c>
      <c r="K112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12" s="2" t="str">
        <f>IF(Table1367[[#This Row],[Total]]&lt;&gt;"",RANK(Table1367[[#This Row],[Total]],Table1367[Total]),"")</f>
        <v/>
      </c>
      <c r="M112" s="5" t="str">
        <f>IF(Table1367[[#This Row],[Name]]&lt;&gt;"",Table1367[[#This Row],[Name]],"")</f>
        <v/>
      </c>
      <c r="N112">
        <f>SUM(Table1367[[#This Row],[Class]:[Column3]])-Table1367[[#This Row],[Discard]]</f>
        <v>0</v>
      </c>
      <c r="O112" s="5">
        <f>RANK(Table1367[[#This Row],[Total2]],Table1367[Total2])</f>
        <v>28</v>
      </c>
      <c r="P112" s="5"/>
    </row>
    <row r="113" spans="10:16">
      <c r="J113" s="42">
        <f>IF(COUNT(Table1367[[#This Row],[Class]:[Column4]])&gt;1,MIN(Table1367[[#This Row],[Class]:[Column4]]),0)</f>
        <v>0</v>
      </c>
      <c r="K113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13" s="2" t="str">
        <f>IF(Table1367[[#This Row],[Total]]&lt;&gt;"",RANK(Table1367[[#This Row],[Total]],Table1367[Total]),"")</f>
        <v/>
      </c>
      <c r="M113" s="5" t="str">
        <f>IF(Table1367[[#This Row],[Name]]&lt;&gt;"",Table1367[[#This Row],[Name]],"")</f>
        <v/>
      </c>
      <c r="N113">
        <f>SUM(Table1367[[#This Row],[Class]:[Column3]])-Table1367[[#This Row],[Discard]]</f>
        <v>0</v>
      </c>
      <c r="O113" s="5">
        <f>RANK(Table1367[[#This Row],[Total2]],Table1367[Total2])</f>
        <v>28</v>
      </c>
      <c r="P113" s="5"/>
    </row>
    <row r="114" spans="10:16">
      <c r="J114" s="42">
        <f>IF(COUNT(Table1367[[#This Row],[Class]:[Column4]])&gt;1,MIN(Table1367[[#This Row],[Class]:[Column4]]),0)</f>
        <v>0</v>
      </c>
      <c r="K114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14" s="2" t="str">
        <f>IF(Table1367[[#This Row],[Total]]&lt;&gt;"",RANK(Table1367[[#This Row],[Total]],Table1367[Total]),"")</f>
        <v/>
      </c>
      <c r="M114" s="5" t="str">
        <f>IF(Table1367[[#This Row],[Name]]&lt;&gt;"",Table1367[[#This Row],[Name]],"")</f>
        <v/>
      </c>
      <c r="N114">
        <f>SUM(Table1367[[#This Row],[Class]:[Column3]])-Table1367[[#This Row],[Discard]]</f>
        <v>0</v>
      </c>
      <c r="O114" s="5">
        <f>RANK(Table1367[[#This Row],[Total2]],Table1367[Total2])</f>
        <v>28</v>
      </c>
      <c r="P114" s="5"/>
    </row>
    <row r="115" spans="10:16">
      <c r="J115" s="42">
        <f>IF(COUNT(Table1367[[#This Row],[Class]:[Column4]])&gt;1,MIN(Table1367[[#This Row],[Class]:[Column4]]),0)</f>
        <v>0</v>
      </c>
      <c r="K115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15" s="2" t="str">
        <f>IF(Table1367[[#This Row],[Total]]&lt;&gt;"",RANK(Table1367[[#This Row],[Total]],Table1367[Total]),"")</f>
        <v/>
      </c>
      <c r="M115" s="5" t="str">
        <f>IF(Table1367[[#This Row],[Name]]&lt;&gt;"",Table1367[[#This Row],[Name]],"")</f>
        <v/>
      </c>
      <c r="N115">
        <f>SUM(Table1367[[#This Row],[Class]:[Column3]])-Table1367[[#This Row],[Discard]]</f>
        <v>0</v>
      </c>
      <c r="O115" s="5">
        <f>RANK(Table1367[[#This Row],[Total2]],Table1367[Total2])</f>
        <v>28</v>
      </c>
      <c r="P115" s="5"/>
    </row>
    <row r="116" spans="10:16">
      <c r="J116" s="42">
        <f>IF(COUNT(Table1367[[#This Row],[Class]:[Column4]])&gt;1,MIN(Table1367[[#This Row],[Class]:[Column4]]),0)</f>
        <v>0</v>
      </c>
      <c r="K116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16" s="2" t="str">
        <f>IF(Table1367[[#This Row],[Total]]&lt;&gt;"",RANK(Table1367[[#This Row],[Total]],Table1367[Total]),"")</f>
        <v/>
      </c>
      <c r="M116" s="5" t="str">
        <f>IF(Table1367[[#This Row],[Name]]&lt;&gt;"",Table1367[[#This Row],[Name]],"")</f>
        <v/>
      </c>
      <c r="N116">
        <f>SUM(Table1367[[#This Row],[Class]:[Column3]])-Table1367[[#This Row],[Discard]]</f>
        <v>0</v>
      </c>
      <c r="O116" s="5">
        <f>RANK(Table1367[[#This Row],[Total2]],Table1367[Total2])</f>
        <v>28</v>
      </c>
      <c r="P116" s="5"/>
    </row>
    <row r="117" spans="10:16">
      <c r="J117" s="42">
        <f>IF(COUNT(Table1367[[#This Row],[Class]:[Column4]])&gt;1,MIN(Table1367[[#This Row],[Class]:[Column4]]),0)</f>
        <v>0</v>
      </c>
      <c r="K117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17" s="2" t="str">
        <f>IF(Table1367[[#This Row],[Total]]&lt;&gt;"",RANK(Table1367[[#This Row],[Total]],Table1367[Total]),"")</f>
        <v/>
      </c>
      <c r="M117" s="5" t="str">
        <f>IF(Table1367[[#This Row],[Name]]&lt;&gt;"",Table1367[[#This Row],[Name]],"")</f>
        <v/>
      </c>
      <c r="N117">
        <f>SUM(Table1367[[#This Row],[Class]:[Column3]])-Table1367[[#This Row],[Discard]]</f>
        <v>0</v>
      </c>
      <c r="O117" s="5">
        <f>RANK(Table1367[[#This Row],[Total2]],Table1367[Total2])</f>
        <v>28</v>
      </c>
      <c r="P117" s="5"/>
    </row>
    <row r="118" spans="10:16">
      <c r="J118" s="42">
        <f>IF(COUNT(Table1367[[#This Row],[Class]:[Column4]])&gt;1,MIN(Table1367[[#This Row],[Class]:[Column4]]),0)</f>
        <v>0</v>
      </c>
      <c r="K118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18" s="2" t="str">
        <f>IF(Table1367[[#This Row],[Total]]&lt;&gt;"",RANK(Table1367[[#This Row],[Total]],Table1367[Total]),"")</f>
        <v/>
      </c>
      <c r="M118" s="5" t="str">
        <f>IF(Table1367[[#This Row],[Name]]&lt;&gt;"",Table1367[[#This Row],[Name]],"")</f>
        <v/>
      </c>
      <c r="N118">
        <f>SUM(Table1367[[#This Row],[Class]:[Column3]])-Table1367[[#This Row],[Discard]]</f>
        <v>0</v>
      </c>
      <c r="O118" s="5">
        <f>RANK(Table1367[[#This Row],[Total2]],Table1367[Total2])</f>
        <v>28</v>
      </c>
      <c r="P118" s="5"/>
    </row>
    <row r="119" spans="10:16">
      <c r="J119" s="42">
        <f>IF(COUNT(Table1367[[#This Row],[Class]:[Column4]])&gt;1,MIN(Table1367[[#This Row],[Class]:[Column4]]),0)</f>
        <v>0</v>
      </c>
      <c r="K119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19" s="2" t="str">
        <f>IF(Table1367[[#This Row],[Total]]&lt;&gt;"",RANK(Table1367[[#This Row],[Total]],Table1367[Total]),"")</f>
        <v/>
      </c>
      <c r="M119" s="5" t="str">
        <f>IF(Table1367[[#This Row],[Name]]&lt;&gt;"",Table1367[[#This Row],[Name]],"")</f>
        <v/>
      </c>
      <c r="N119">
        <f>SUM(Table1367[[#This Row],[Class]:[Column3]])-Table1367[[#This Row],[Discard]]</f>
        <v>0</v>
      </c>
      <c r="O119" s="5">
        <f>RANK(Table1367[[#This Row],[Total2]],Table1367[Total2])</f>
        <v>28</v>
      </c>
      <c r="P119" s="5"/>
    </row>
    <row r="120" spans="10:16">
      <c r="J120" s="42">
        <f>IF(COUNT(Table1367[[#This Row],[Class]:[Column4]])&gt;1,MIN(Table1367[[#This Row],[Class]:[Column4]]),0)</f>
        <v>0</v>
      </c>
      <c r="K120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20" s="2" t="str">
        <f>IF(Table1367[[#This Row],[Total]]&lt;&gt;"",RANK(Table1367[[#This Row],[Total]],Table1367[Total]),"")</f>
        <v/>
      </c>
      <c r="M120" s="5" t="str">
        <f>IF(Table1367[[#This Row],[Name]]&lt;&gt;"",Table1367[[#This Row],[Name]],"")</f>
        <v/>
      </c>
      <c r="N120">
        <f>SUM(Table1367[[#This Row],[Class]:[Column3]])-Table1367[[#This Row],[Discard]]</f>
        <v>0</v>
      </c>
      <c r="O120" s="5">
        <f>RANK(Table1367[[#This Row],[Total2]],Table1367[Total2])</f>
        <v>28</v>
      </c>
      <c r="P120" s="5"/>
    </row>
    <row r="121" spans="10:16">
      <c r="J121" s="42">
        <f>IF(COUNT(Table1367[[#This Row],[Class]:[Column4]])&gt;1,MIN(Table1367[[#This Row],[Class]:[Column4]]),0)</f>
        <v>0</v>
      </c>
      <c r="K121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21" s="2" t="str">
        <f>IF(Table1367[[#This Row],[Total]]&lt;&gt;"",RANK(Table1367[[#This Row],[Total]],Table1367[Total]),"")</f>
        <v/>
      </c>
      <c r="M121" s="5" t="str">
        <f>IF(Table1367[[#This Row],[Name]]&lt;&gt;"",Table1367[[#This Row],[Name]],"")</f>
        <v/>
      </c>
      <c r="N121">
        <f>SUM(Table1367[[#This Row],[Class]:[Column3]])-Table1367[[#This Row],[Discard]]</f>
        <v>0</v>
      </c>
      <c r="O121" s="5">
        <f>RANK(Table1367[[#This Row],[Total2]],Table1367[Total2])</f>
        <v>28</v>
      </c>
      <c r="P121" s="5"/>
    </row>
    <row r="122" spans="10:16">
      <c r="J122" s="42">
        <f>IF(COUNT(Table1367[[#This Row],[Class]:[Column4]])&gt;1,MIN(Table1367[[#This Row],[Class]:[Column4]]),0)</f>
        <v>0</v>
      </c>
      <c r="K122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22" s="2" t="str">
        <f>IF(Table1367[[#This Row],[Total]]&lt;&gt;"",RANK(Table1367[[#This Row],[Total]],Table1367[Total]),"")</f>
        <v/>
      </c>
      <c r="M122" s="5" t="str">
        <f>IF(Table1367[[#This Row],[Name]]&lt;&gt;"",Table1367[[#This Row],[Name]],"")</f>
        <v/>
      </c>
      <c r="N122">
        <f>SUM(Table1367[[#This Row],[Class]:[Column3]])-Table1367[[#This Row],[Discard]]</f>
        <v>0</v>
      </c>
      <c r="O122" s="5">
        <f>RANK(Table1367[[#This Row],[Total2]],Table1367[Total2])</f>
        <v>28</v>
      </c>
      <c r="P122" s="5"/>
    </row>
    <row r="123" spans="10:16">
      <c r="J123" s="42">
        <f>IF(COUNT(Table1367[[#This Row],[Class]:[Column4]])&gt;1,MIN(Table1367[[#This Row],[Class]:[Column4]]),0)</f>
        <v>0</v>
      </c>
      <c r="K123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23" s="2" t="str">
        <f>IF(Table1367[[#This Row],[Total]]&lt;&gt;"",RANK(Table1367[[#This Row],[Total]],Table1367[Total]),"")</f>
        <v/>
      </c>
      <c r="M123" s="5" t="str">
        <f>IF(Table1367[[#This Row],[Name]]&lt;&gt;"",Table1367[[#This Row],[Name]],"")</f>
        <v/>
      </c>
      <c r="N123">
        <f>SUM(Table1367[[#This Row],[Class]:[Column3]])-Table1367[[#This Row],[Discard]]</f>
        <v>0</v>
      </c>
      <c r="O123" s="5">
        <f>RANK(Table1367[[#This Row],[Total2]],Table1367[Total2])</f>
        <v>28</v>
      </c>
      <c r="P123" s="5"/>
    </row>
    <row r="124" spans="10:16">
      <c r="J124" s="42">
        <f>IF(COUNT(Table1367[[#This Row],[Class]:[Column4]])&gt;1,MIN(Table1367[[#This Row],[Class]:[Column4]]),0)</f>
        <v>0</v>
      </c>
      <c r="K124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24" s="2" t="str">
        <f>IF(Table1367[[#This Row],[Total]]&lt;&gt;"",RANK(Table1367[[#This Row],[Total]],Table1367[Total]),"")</f>
        <v/>
      </c>
      <c r="M124" s="5" t="str">
        <f>IF(Table1367[[#This Row],[Name]]&lt;&gt;"",Table1367[[#This Row],[Name]],"")</f>
        <v/>
      </c>
      <c r="N124">
        <f>SUM(Table1367[[#This Row],[Class]:[Column3]])-Table1367[[#This Row],[Discard]]</f>
        <v>0</v>
      </c>
      <c r="O124" s="5">
        <f>RANK(Table1367[[#This Row],[Total2]],Table1367[Total2])</f>
        <v>28</v>
      </c>
      <c r="P124" s="5"/>
    </row>
    <row r="125" spans="10:16">
      <c r="J125" s="42">
        <f>IF(COUNT(Table1367[[#This Row],[Class]:[Column4]])&gt;1,MIN(Table1367[[#This Row],[Class]:[Column4]]),0)</f>
        <v>0</v>
      </c>
      <c r="K125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25" s="2" t="str">
        <f>IF(Table1367[[#This Row],[Total]]&lt;&gt;"",RANK(Table1367[[#This Row],[Total]],Table1367[Total]),"")</f>
        <v/>
      </c>
      <c r="M125" s="5" t="str">
        <f>IF(Table1367[[#This Row],[Name]]&lt;&gt;"",Table1367[[#This Row],[Name]],"")</f>
        <v/>
      </c>
      <c r="N125">
        <f>SUM(Table1367[[#This Row],[Class]:[Column3]])-Table1367[[#This Row],[Discard]]</f>
        <v>0</v>
      </c>
      <c r="O125" s="5">
        <f>RANK(Table1367[[#This Row],[Total2]],Table1367[Total2])</f>
        <v>28</v>
      </c>
      <c r="P125" s="5"/>
    </row>
    <row r="126" spans="10:16">
      <c r="J126" s="42">
        <f>IF(COUNT(Table1367[[#This Row],[Class]:[Column4]])&gt;1,MIN(Table1367[[#This Row],[Class]:[Column4]]),0)</f>
        <v>0</v>
      </c>
      <c r="K126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26" s="2" t="str">
        <f>IF(Table1367[[#This Row],[Total]]&lt;&gt;"",RANK(Table1367[[#This Row],[Total]],Table1367[Total]),"")</f>
        <v/>
      </c>
      <c r="M126" s="5" t="str">
        <f>IF(Table1367[[#This Row],[Name]]&lt;&gt;"",Table1367[[#This Row],[Name]],"")</f>
        <v/>
      </c>
      <c r="N126">
        <f>SUM(Table1367[[#This Row],[Class]:[Column3]])-Table1367[[#This Row],[Discard]]</f>
        <v>0</v>
      </c>
      <c r="O126" s="5">
        <f>RANK(Table1367[[#This Row],[Total2]],Table1367[Total2])</f>
        <v>28</v>
      </c>
      <c r="P126" s="5"/>
    </row>
    <row r="127" spans="10:16">
      <c r="J127" s="42">
        <f>IF(COUNT(Table1367[[#This Row],[Class]:[Column4]])&gt;1,MIN(Table1367[[#This Row],[Class]:[Column4]]),0)</f>
        <v>0</v>
      </c>
      <c r="K127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27" s="2" t="str">
        <f>IF(Table1367[[#This Row],[Total]]&lt;&gt;"",RANK(Table1367[[#This Row],[Total]],Table1367[Total]),"")</f>
        <v/>
      </c>
      <c r="M127" s="5" t="str">
        <f>IF(Table1367[[#This Row],[Name]]&lt;&gt;"",Table1367[[#This Row],[Name]],"")</f>
        <v/>
      </c>
      <c r="N127">
        <f>SUM(Table1367[[#This Row],[Class]:[Column3]])-Table1367[[#This Row],[Discard]]</f>
        <v>0</v>
      </c>
      <c r="O127" s="5">
        <f>RANK(Table1367[[#This Row],[Total2]],Table1367[Total2])</f>
        <v>28</v>
      </c>
      <c r="P127" s="5"/>
    </row>
    <row r="128" spans="10:16">
      <c r="J128" s="42">
        <f>IF(COUNT(Table1367[[#This Row],[Class]:[Column4]])&gt;1,MIN(Table1367[[#This Row],[Class]:[Column4]]),0)</f>
        <v>0</v>
      </c>
      <c r="K128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28" s="2" t="str">
        <f>IF(Table1367[[#This Row],[Total]]&lt;&gt;"",RANK(Table1367[[#This Row],[Total]],Table1367[Total]),"")</f>
        <v/>
      </c>
      <c r="M128" s="5" t="str">
        <f>IF(Table1367[[#This Row],[Name]]&lt;&gt;"",Table1367[[#This Row],[Name]],"")</f>
        <v/>
      </c>
      <c r="N128">
        <f>SUM(Table1367[[#This Row],[Class]:[Column3]])-Table1367[[#This Row],[Discard]]</f>
        <v>0</v>
      </c>
      <c r="O128" s="5">
        <f>RANK(Table1367[[#This Row],[Total2]],Table1367[Total2])</f>
        <v>28</v>
      </c>
      <c r="P128" s="5"/>
    </row>
    <row r="129" spans="10:16">
      <c r="J129" s="42">
        <f>IF(COUNT(Table1367[[#This Row],[Class]:[Column4]])&gt;1,MIN(Table1367[[#This Row],[Class]:[Column4]]),0)</f>
        <v>0</v>
      </c>
      <c r="K129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29" s="2" t="str">
        <f>IF(Table1367[[#This Row],[Total]]&lt;&gt;"",RANK(Table1367[[#This Row],[Total]],Table1367[Total]),"")</f>
        <v/>
      </c>
      <c r="M129" s="5" t="str">
        <f>IF(Table1367[[#This Row],[Name]]&lt;&gt;"",Table1367[[#This Row],[Name]],"")</f>
        <v/>
      </c>
      <c r="N129">
        <f>SUM(Table1367[[#This Row],[Class]:[Column3]])-Table1367[[#This Row],[Discard]]</f>
        <v>0</v>
      </c>
      <c r="O129" s="5">
        <f>RANK(Table1367[[#This Row],[Total2]],Table1367[Total2])</f>
        <v>28</v>
      </c>
      <c r="P129" s="5"/>
    </row>
    <row r="130" spans="10:16">
      <c r="J130" s="42">
        <f>IF(COUNT(Table1367[[#This Row],[Class]:[Column4]])&gt;1,MIN(Table1367[[#This Row],[Class]:[Column4]]),0)</f>
        <v>0</v>
      </c>
      <c r="K130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30" s="2" t="str">
        <f>IF(Table1367[[#This Row],[Total]]&lt;&gt;"",RANK(Table1367[[#This Row],[Total]],Table1367[Total]),"")</f>
        <v/>
      </c>
      <c r="M130" s="5" t="str">
        <f>IF(Table1367[[#This Row],[Name]]&lt;&gt;"",Table1367[[#This Row],[Name]],"")</f>
        <v/>
      </c>
      <c r="N130">
        <f>SUM(Table1367[[#This Row],[Class]:[Column3]])-Table1367[[#This Row],[Discard]]</f>
        <v>0</v>
      </c>
      <c r="O130" s="5">
        <f>RANK(Table1367[[#This Row],[Total2]],Table1367[Total2])</f>
        <v>28</v>
      </c>
      <c r="P130" s="5"/>
    </row>
    <row r="131" spans="10:16">
      <c r="J131" s="42">
        <f>IF(COUNT(Table1367[[#This Row],[Class]:[Column4]])&gt;1,MIN(Table1367[[#This Row],[Class]:[Column4]]),0)</f>
        <v>0</v>
      </c>
      <c r="K131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31" s="2" t="str">
        <f>IF(Table1367[[#This Row],[Total]]&lt;&gt;"",RANK(Table1367[[#This Row],[Total]],Table1367[Total]),"")</f>
        <v/>
      </c>
      <c r="M131" s="5" t="str">
        <f>IF(Table1367[[#This Row],[Name]]&lt;&gt;"",Table1367[[#This Row],[Name]],"")</f>
        <v/>
      </c>
      <c r="N131">
        <f>SUM(Table1367[[#This Row],[Class]:[Column3]])-Table1367[[#This Row],[Discard]]</f>
        <v>0</v>
      </c>
      <c r="O131" s="5">
        <f>RANK(Table1367[[#This Row],[Total2]],Table1367[Total2])</f>
        <v>28</v>
      </c>
      <c r="P131" s="5"/>
    </row>
    <row r="132" spans="10:16">
      <c r="J132" s="42">
        <f>IF(COUNT(Table1367[[#This Row],[Class]:[Column4]])&gt;1,MIN(Table1367[[#This Row],[Class]:[Column4]]),0)</f>
        <v>0</v>
      </c>
      <c r="K132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32" s="2" t="str">
        <f>IF(Table1367[[#This Row],[Total]]&lt;&gt;"",RANK(Table1367[[#This Row],[Total]],Table1367[Total]),"")</f>
        <v/>
      </c>
      <c r="M132" s="5" t="str">
        <f>IF(Table1367[[#This Row],[Name]]&lt;&gt;"",Table1367[[#This Row],[Name]],"")</f>
        <v/>
      </c>
      <c r="N132">
        <f>SUM(Table1367[[#This Row],[Class]:[Column3]])-Table1367[[#This Row],[Discard]]</f>
        <v>0</v>
      </c>
      <c r="O132" s="5">
        <f>RANK(Table1367[[#This Row],[Total2]],Table1367[Total2])</f>
        <v>28</v>
      </c>
      <c r="P132" s="5"/>
    </row>
    <row r="133" spans="10:16">
      <c r="J133" s="42">
        <f>IF(COUNT(Table1367[[#This Row],[Class]:[Column4]])&gt;1,MIN(Table1367[[#This Row],[Class]:[Column4]]),0)</f>
        <v>0</v>
      </c>
      <c r="K133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33" s="2" t="str">
        <f>IF(Table1367[[#This Row],[Total]]&lt;&gt;"",RANK(Table1367[[#This Row],[Total]],Table1367[Total]),"")</f>
        <v/>
      </c>
      <c r="M133" s="5" t="str">
        <f>IF(Table1367[[#This Row],[Name]]&lt;&gt;"",Table1367[[#This Row],[Name]],"")</f>
        <v/>
      </c>
      <c r="N133">
        <f>SUM(Table1367[[#This Row],[Class]:[Column3]])-Table1367[[#This Row],[Discard]]</f>
        <v>0</v>
      </c>
      <c r="O133" s="5">
        <f>RANK(Table1367[[#This Row],[Total2]],Table1367[Total2])</f>
        <v>28</v>
      </c>
      <c r="P133" s="5"/>
    </row>
    <row r="134" spans="10:16">
      <c r="J134" s="42">
        <f>IF(COUNT(Table1367[[#This Row],[Class]:[Column4]])&gt;1,MIN(Table1367[[#This Row],[Class]:[Column4]]),0)</f>
        <v>0</v>
      </c>
      <c r="K134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34" s="2" t="str">
        <f>IF(Table1367[[#This Row],[Total]]&lt;&gt;"",RANK(Table1367[[#This Row],[Total]],Table1367[Total]),"")</f>
        <v/>
      </c>
      <c r="M134" s="5" t="str">
        <f>IF(Table1367[[#This Row],[Name]]&lt;&gt;"",Table1367[[#This Row],[Name]],"")</f>
        <v/>
      </c>
      <c r="N134">
        <f>SUM(Table1367[[#This Row],[Class]:[Column3]])-Table1367[[#This Row],[Discard]]</f>
        <v>0</v>
      </c>
      <c r="O134" s="5">
        <f>RANK(Table1367[[#This Row],[Total2]],Table1367[Total2])</f>
        <v>28</v>
      </c>
      <c r="P134" s="5"/>
    </row>
    <row r="135" spans="10:16">
      <c r="J135" s="42">
        <f>IF(COUNT(Table1367[[#This Row],[Class]:[Column4]])&gt;1,MIN(Table1367[[#This Row],[Class]:[Column4]]),0)</f>
        <v>0</v>
      </c>
      <c r="K135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35" s="2" t="str">
        <f>IF(Table1367[[#This Row],[Total]]&lt;&gt;"",RANK(Table1367[[#This Row],[Total]],Table1367[Total]),"")</f>
        <v/>
      </c>
      <c r="M135" s="5" t="str">
        <f>IF(Table1367[[#This Row],[Name]]&lt;&gt;"",Table1367[[#This Row],[Name]],"")</f>
        <v/>
      </c>
      <c r="N135">
        <f>SUM(Table1367[[#This Row],[Class]:[Column3]])-Table1367[[#This Row],[Discard]]</f>
        <v>0</v>
      </c>
      <c r="O135" s="5">
        <f>RANK(Table1367[[#This Row],[Total2]],Table1367[Total2])</f>
        <v>28</v>
      </c>
      <c r="P135" s="5"/>
    </row>
    <row r="136" spans="10:16">
      <c r="J136" s="42">
        <f>IF(COUNT(Table1367[[#This Row],[Class]:[Column4]])&gt;1,MIN(Table1367[[#This Row],[Class]:[Column4]]),0)</f>
        <v>0</v>
      </c>
      <c r="K136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36" s="2" t="str">
        <f>IF(Table1367[[#This Row],[Total]]&lt;&gt;"",RANK(Table1367[[#This Row],[Total]],Table1367[Total]),"")</f>
        <v/>
      </c>
      <c r="M136" s="5" t="str">
        <f>IF(Table1367[[#This Row],[Name]]&lt;&gt;"",Table1367[[#This Row],[Name]],"")</f>
        <v/>
      </c>
      <c r="N136">
        <f>SUM(Table1367[[#This Row],[Class]:[Column3]])-Table1367[[#This Row],[Discard]]</f>
        <v>0</v>
      </c>
      <c r="O136" s="5">
        <f>RANK(Table1367[[#This Row],[Total2]],Table1367[Total2])</f>
        <v>28</v>
      </c>
      <c r="P136" s="5"/>
    </row>
    <row r="137" spans="10:16">
      <c r="J137" s="42">
        <f>IF(COUNT(Table1367[[#This Row],[Class]:[Column4]])&gt;1,MIN(Table1367[[#This Row],[Class]:[Column4]]),0)</f>
        <v>0</v>
      </c>
      <c r="K137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37" s="2" t="str">
        <f>IF(Table1367[[#This Row],[Total]]&lt;&gt;"",RANK(Table1367[[#This Row],[Total]],Table1367[Total]),"")</f>
        <v/>
      </c>
      <c r="M137" s="5" t="str">
        <f>IF(Table1367[[#This Row],[Name]]&lt;&gt;"",Table1367[[#This Row],[Name]],"")</f>
        <v/>
      </c>
      <c r="N137">
        <f>SUM(Table1367[[#This Row],[Class]:[Column3]])-Table1367[[#This Row],[Discard]]</f>
        <v>0</v>
      </c>
      <c r="O137" s="5">
        <f>RANK(Table1367[[#This Row],[Total2]],Table1367[Total2])</f>
        <v>28</v>
      </c>
      <c r="P137" s="5"/>
    </row>
    <row r="138" spans="10:16">
      <c r="J138" s="42">
        <f>IF(COUNT(Table1367[[#This Row],[Class]:[Column4]])&gt;1,MIN(Table1367[[#This Row],[Class]:[Column4]]),0)</f>
        <v>0</v>
      </c>
      <c r="K138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38" s="2" t="str">
        <f>IF(Table1367[[#This Row],[Total]]&lt;&gt;"",RANK(Table1367[[#This Row],[Total]],Table1367[Total]),"")</f>
        <v/>
      </c>
      <c r="M138" s="5" t="str">
        <f>IF(Table1367[[#This Row],[Name]]&lt;&gt;"",Table1367[[#This Row],[Name]],"")</f>
        <v/>
      </c>
      <c r="N138">
        <f>SUM(Table1367[[#This Row],[Class]:[Column3]])-Table1367[[#This Row],[Discard]]</f>
        <v>0</v>
      </c>
      <c r="O138" s="5">
        <f>RANK(Table1367[[#This Row],[Total2]],Table1367[Total2])</f>
        <v>28</v>
      </c>
      <c r="P138" s="5"/>
    </row>
    <row r="139" spans="10:16">
      <c r="J139" s="42">
        <f>IF(COUNT(Table1367[[#This Row],[Class]:[Column4]])&gt;1,MIN(Table1367[[#This Row],[Class]:[Column4]]),0)</f>
        <v>0</v>
      </c>
      <c r="K139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39" s="2" t="str">
        <f>IF(Table1367[[#This Row],[Total]]&lt;&gt;"",RANK(Table1367[[#This Row],[Total]],Table1367[Total]),"")</f>
        <v/>
      </c>
      <c r="M139" s="5" t="str">
        <f>IF(Table1367[[#This Row],[Name]]&lt;&gt;"",Table1367[[#This Row],[Name]],"")</f>
        <v/>
      </c>
      <c r="N139">
        <f>SUM(Table1367[[#This Row],[Class]:[Column3]])-Table1367[[#This Row],[Discard]]</f>
        <v>0</v>
      </c>
      <c r="O139" s="5">
        <f>RANK(Table1367[[#This Row],[Total2]],Table1367[Total2])</f>
        <v>28</v>
      </c>
      <c r="P139" s="5"/>
    </row>
    <row r="140" spans="10:16">
      <c r="J140" s="42">
        <f>IF(COUNT(Table1367[[#This Row],[Class]:[Column4]])&gt;1,MIN(Table1367[[#This Row],[Class]:[Column4]]),0)</f>
        <v>0</v>
      </c>
      <c r="K140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40" s="2" t="str">
        <f>IF(Table1367[[#This Row],[Total]]&lt;&gt;"",RANK(Table1367[[#This Row],[Total]],Table1367[Total]),"")</f>
        <v/>
      </c>
      <c r="M140" s="5" t="str">
        <f>IF(Table1367[[#This Row],[Name]]&lt;&gt;"",Table1367[[#This Row],[Name]],"")</f>
        <v/>
      </c>
      <c r="N140">
        <f>SUM(Table1367[[#This Row],[Class]:[Column3]])-Table1367[[#This Row],[Discard]]</f>
        <v>0</v>
      </c>
      <c r="O140" s="5">
        <f>RANK(Table1367[[#This Row],[Total2]],Table1367[Total2])</f>
        <v>28</v>
      </c>
      <c r="P140" s="5"/>
    </row>
    <row r="141" spans="10:16">
      <c r="J141" s="42">
        <f>IF(COUNT(Table1367[[#This Row],[Class]:[Column4]])&gt;1,MIN(Table1367[[#This Row],[Class]:[Column4]]),0)</f>
        <v>0</v>
      </c>
      <c r="K141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41" s="2" t="str">
        <f>IF(Table1367[[#This Row],[Total]]&lt;&gt;"",RANK(Table1367[[#This Row],[Total]],Table1367[Total]),"")</f>
        <v/>
      </c>
      <c r="M141" s="5" t="str">
        <f>IF(Table1367[[#This Row],[Name]]&lt;&gt;"",Table1367[[#This Row],[Name]],"")</f>
        <v/>
      </c>
      <c r="N141">
        <f>SUM(Table1367[[#This Row],[Class]:[Column3]])-Table1367[[#This Row],[Discard]]</f>
        <v>0</v>
      </c>
      <c r="O141" s="5">
        <f>RANK(Table1367[[#This Row],[Total2]],Table1367[Total2])</f>
        <v>28</v>
      </c>
      <c r="P141" s="5"/>
    </row>
    <row r="142" spans="10:16">
      <c r="J142" s="42">
        <f>IF(COUNT(Table1367[[#This Row],[Class]:[Column4]])&gt;1,MIN(Table1367[[#This Row],[Class]:[Column4]]),0)</f>
        <v>0</v>
      </c>
      <c r="K142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42" s="2" t="str">
        <f>IF(Table1367[[#This Row],[Total]]&lt;&gt;"",RANK(Table1367[[#This Row],[Total]],Table1367[Total]),"")</f>
        <v/>
      </c>
      <c r="M142" s="5" t="str">
        <f>IF(Table1367[[#This Row],[Name]]&lt;&gt;"",Table1367[[#This Row],[Name]],"")</f>
        <v/>
      </c>
      <c r="N142">
        <f>SUM(Table1367[[#This Row],[Class]:[Column3]])-Table1367[[#This Row],[Discard]]</f>
        <v>0</v>
      </c>
      <c r="O142" s="5">
        <f>RANK(Table1367[[#This Row],[Total2]],Table1367[Total2])</f>
        <v>28</v>
      </c>
      <c r="P142" s="5"/>
    </row>
    <row r="143" spans="10:16">
      <c r="J143" s="42">
        <f>IF(COUNT(Table1367[[#This Row],[Class]:[Column4]])&gt;1,MIN(Table1367[[#This Row],[Class]:[Column4]]),0)</f>
        <v>0</v>
      </c>
      <c r="K143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43" s="2" t="str">
        <f>IF(Table1367[[#This Row],[Total]]&lt;&gt;"",RANK(Table1367[[#This Row],[Total]],Table1367[Total]),"")</f>
        <v/>
      </c>
      <c r="M143" s="5" t="str">
        <f>IF(Table1367[[#This Row],[Name]]&lt;&gt;"",Table1367[[#This Row],[Name]],"")</f>
        <v/>
      </c>
      <c r="N143">
        <f>SUM(Table1367[[#This Row],[Class]:[Column3]])-Table1367[[#This Row],[Discard]]</f>
        <v>0</v>
      </c>
      <c r="O143" s="5">
        <f>RANK(Table1367[[#This Row],[Total2]],Table1367[Total2])</f>
        <v>28</v>
      </c>
      <c r="P143" s="5"/>
    </row>
    <row r="144" spans="10:16">
      <c r="J144" s="42">
        <f>IF(COUNT(Table1367[[#This Row],[Class]:[Column4]])&gt;1,MIN(Table1367[[#This Row],[Class]:[Column4]]),0)</f>
        <v>0</v>
      </c>
      <c r="K144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44" s="2" t="str">
        <f>IF(Table1367[[#This Row],[Total]]&lt;&gt;"",RANK(Table1367[[#This Row],[Total]],Table1367[Total]),"")</f>
        <v/>
      </c>
      <c r="M144" s="5" t="str">
        <f>IF(Table1367[[#This Row],[Name]]&lt;&gt;"",Table1367[[#This Row],[Name]],"")</f>
        <v/>
      </c>
      <c r="N144">
        <f>SUM(Table1367[[#This Row],[Class]:[Column3]])-Table1367[[#This Row],[Discard]]</f>
        <v>0</v>
      </c>
      <c r="O144" s="5">
        <f>RANK(Table1367[[#This Row],[Total2]],Table1367[Total2])</f>
        <v>28</v>
      </c>
      <c r="P144" s="5"/>
    </row>
    <row r="145" spans="10:16">
      <c r="J145" s="42">
        <f>IF(COUNT(Table1367[[#This Row],[Class]:[Column4]])&gt;1,MIN(Table1367[[#This Row],[Class]:[Column4]]),0)</f>
        <v>0</v>
      </c>
      <c r="K145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45" s="2" t="str">
        <f>IF(Table1367[[#This Row],[Total]]&lt;&gt;"",RANK(Table1367[[#This Row],[Total]],Table1367[Total]),"")</f>
        <v/>
      </c>
      <c r="M145" s="5" t="str">
        <f>IF(Table1367[[#This Row],[Name]]&lt;&gt;"",Table1367[[#This Row],[Name]],"")</f>
        <v/>
      </c>
      <c r="N145">
        <f>SUM(Table1367[[#This Row],[Class]:[Column3]])-Table1367[[#This Row],[Discard]]</f>
        <v>0</v>
      </c>
      <c r="O145" s="5">
        <f>RANK(Table1367[[#This Row],[Total2]],Table1367[Total2])</f>
        <v>28</v>
      </c>
      <c r="P145" s="5"/>
    </row>
    <row r="146" spans="10:16">
      <c r="J146" s="42">
        <f>IF(COUNT(Table1367[[#This Row],[Class]:[Column4]])&gt;1,MIN(Table1367[[#This Row],[Class]:[Column4]]),0)</f>
        <v>0</v>
      </c>
      <c r="K146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46" s="2" t="str">
        <f>IF(Table1367[[#This Row],[Total]]&lt;&gt;"",RANK(Table1367[[#This Row],[Total]],Table1367[Total]),"")</f>
        <v/>
      </c>
      <c r="M146" s="5" t="str">
        <f>IF(Table1367[[#This Row],[Name]]&lt;&gt;"",Table1367[[#This Row],[Name]],"")</f>
        <v/>
      </c>
      <c r="N146">
        <f>SUM(Table1367[[#This Row],[Class]:[Column3]])-Table1367[[#This Row],[Discard]]</f>
        <v>0</v>
      </c>
      <c r="O146" s="5">
        <f>RANK(Table1367[[#This Row],[Total2]],Table1367[Total2])</f>
        <v>28</v>
      </c>
      <c r="P146" s="5"/>
    </row>
    <row r="147" spans="10:16">
      <c r="J147" s="42">
        <f>IF(COUNT(Table1367[[#This Row],[Class]:[Column4]])&gt;1,MIN(Table1367[[#This Row],[Class]:[Column4]]),0)</f>
        <v>0</v>
      </c>
      <c r="K147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47" s="2" t="str">
        <f>IF(Table1367[[#This Row],[Total]]&lt;&gt;"",RANK(Table1367[[#This Row],[Total]],Table1367[Total]),"")</f>
        <v/>
      </c>
      <c r="M147" s="5" t="str">
        <f>IF(Table1367[[#This Row],[Name]]&lt;&gt;"",Table1367[[#This Row],[Name]],"")</f>
        <v/>
      </c>
      <c r="N147">
        <f>SUM(Table1367[[#This Row],[Class]:[Column3]])-Table1367[[#This Row],[Discard]]</f>
        <v>0</v>
      </c>
      <c r="O147" s="5">
        <f>RANK(Table1367[[#This Row],[Total2]],Table1367[Total2])</f>
        <v>28</v>
      </c>
      <c r="P147" s="5"/>
    </row>
    <row r="148" spans="10:16">
      <c r="J148" s="42">
        <f>IF(COUNT(Table1367[[#This Row],[Class]:[Column4]])&gt;1,MIN(Table1367[[#This Row],[Class]:[Column4]]),0)</f>
        <v>0</v>
      </c>
      <c r="K148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48" s="2" t="str">
        <f>IF(Table1367[[#This Row],[Total]]&lt;&gt;"",RANK(Table1367[[#This Row],[Total]],Table1367[Total]),"")</f>
        <v/>
      </c>
      <c r="M148" s="5" t="str">
        <f>IF(Table1367[[#This Row],[Name]]&lt;&gt;"",Table1367[[#This Row],[Name]],"")</f>
        <v/>
      </c>
      <c r="N148">
        <f>SUM(Table1367[[#This Row],[Class]:[Column3]])-Table1367[[#This Row],[Discard]]</f>
        <v>0</v>
      </c>
      <c r="O148" s="5">
        <f>RANK(Table1367[[#This Row],[Total2]],Table1367[Total2])</f>
        <v>28</v>
      </c>
      <c r="P148" s="5"/>
    </row>
    <row r="149" spans="10:16">
      <c r="J149" s="42">
        <f>IF(COUNT(Table1367[[#This Row],[Class]:[Column4]])&gt;1,MIN(Table1367[[#This Row],[Class]:[Column4]]),0)</f>
        <v>0</v>
      </c>
      <c r="K149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49" s="2" t="str">
        <f>IF(Table1367[[#This Row],[Total]]&lt;&gt;"",RANK(Table1367[[#This Row],[Total]],Table1367[Total]),"")</f>
        <v/>
      </c>
      <c r="M149" s="5" t="str">
        <f>IF(Table1367[[#This Row],[Name]]&lt;&gt;"",Table1367[[#This Row],[Name]],"")</f>
        <v/>
      </c>
      <c r="N149">
        <f>SUM(Table1367[[#This Row],[Class]:[Column3]])-Table1367[[#This Row],[Discard]]</f>
        <v>0</v>
      </c>
      <c r="O149" s="5">
        <f>RANK(Table1367[[#This Row],[Total2]],Table1367[Total2])</f>
        <v>28</v>
      </c>
      <c r="P149" s="5"/>
    </row>
    <row r="150" spans="10:16">
      <c r="J150" s="42">
        <f>IF(COUNT(Table1367[[#This Row],[Class]:[Column4]])&gt;1,MIN(Table1367[[#This Row],[Class]:[Column4]]),0)</f>
        <v>0</v>
      </c>
      <c r="K150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50" s="2" t="str">
        <f>IF(Table1367[[#This Row],[Total]]&lt;&gt;"",RANK(Table1367[[#This Row],[Total]],Table1367[Total]),"")</f>
        <v/>
      </c>
      <c r="M150" s="5" t="str">
        <f>IF(Table1367[[#This Row],[Name]]&lt;&gt;"",Table1367[[#This Row],[Name]],"")</f>
        <v/>
      </c>
      <c r="N150">
        <f>SUM(Table1367[[#This Row],[Class]:[Column3]])-Table1367[[#This Row],[Discard]]</f>
        <v>0</v>
      </c>
      <c r="O150" s="5">
        <f>RANK(Table1367[[#This Row],[Total2]],Table1367[Total2])</f>
        <v>28</v>
      </c>
      <c r="P150" s="5"/>
    </row>
    <row r="151" spans="10:16">
      <c r="J151" s="42">
        <f>IF(COUNT(Table1367[[#This Row],[Class]:[Column4]])&gt;1,MIN(Table1367[[#This Row],[Class]:[Column4]]),0)</f>
        <v>0</v>
      </c>
      <c r="K151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51" s="2" t="str">
        <f>IF(Table1367[[#This Row],[Total]]&lt;&gt;"",RANK(Table1367[[#This Row],[Total]],Table1367[Total]),"")</f>
        <v/>
      </c>
      <c r="M151" s="5" t="str">
        <f>IF(Table1367[[#This Row],[Name]]&lt;&gt;"",Table1367[[#This Row],[Name]],"")</f>
        <v/>
      </c>
      <c r="N151">
        <f>SUM(Table1367[[#This Row],[Class]:[Column3]])-Table1367[[#This Row],[Discard]]</f>
        <v>0</v>
      </c>
      <c r="O151" s="5">
        <f>RANK(Table1367[[#This Row],[Total2]],Table1367[Total2])</f>
        <v>28</v>
      </c>
      <c r="P151" s="5"/>
    </row>
    <row r="152" spans="10:16">
      <c r="J152" s="42">
        <f>IF(COUNT(Table1367[[#This Row],[Class]:[Column4]])&gt;1,MIN(Table1367[[#This Row],[Class]:[Column4]]),0)</f>
        <v>0</v>
      </c>
      <c r="K152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52" s="2" t="str">
        <f>IF(Table1367[[#This Row],[Total]]&lt;&gt;"",RANK(Table1367[[#This Row],[Total]],Table1367[Total]),"")</f>
        <v/>
      </c>
      <c r="M152" s="5" t="str">
        <f>IF(Table1367[[#This Row],[Name]]&lt;&gt;"",Table1367[[#This Row],[Name]],"")</f>
        <v/>
      </c>
      <c r="N152">
        <f>SUM(Table1367[[#This Row],[Class]:[Column3]])-Table1367[[#This Row],[Discard]]</f>
        <v>0</v>
      </c>
      <c r="O152" s="5">
        <f>RANK(Table1367[[#This Row],[Total2]],Table1367[Total2])</f>
        <v>28</v>
      </c>
      <c r="P152" s="5"/>
    </row>
    <row r="153" spans="10:16">
      <c r="J153" s="42">
        <f>IF(COUNT(Table1367[[#This Row],[Class]:[Column4]])&gt;1,MIN(Table1367[[#This Row],[Class]:[Column4]]),0)</f>
        <v>0</v>
      </c>
      <c r="K153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53" s="2" t="str">
        <f>IF(Table1367[[#This Row],[Total]]&lt;&gt;"",RANK(Table1367[[#This Row],[Total]],Table1367[Total]),"")</f>
        <v/>
      </c>
      <c r="M153" s="5" t="str">
        <f>IF(Table1367[[#This Row],[Name]]&lt;&gt;"",Table1367[[#This Row],[Name]],"")</f>
        <v/>
      </c>
      <c r="N153">
        <f>SUM(Table1367[[#This Row],[Class]:[Column3]])-Table1367[[#This Row],[Discard]]</f>
        <v>0</v>
      </c>
      <c r="O153" s="5">
        <f>RANK(Table1367[[#This Row],[Total2]],Table1367[Total2])</f>
        <v>28</v>
      </c>
      <c r="P153" s="5"/>
    </row>
    <row r="154" spans="10:16">
      <c r="J154" s="42">
        <f>IF(COUNT(Table1367[[#This Row],[Class]:[Column4]])&gt;1,MIN(Table1367[[#This Row],[Class]:[Column4]]),0)</f>
        <v>0</v>
      </c>
      <c r="K154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54" s="2" t="str">
        <f>IF(Table1367[[#This Row],[Total]]&lt;&gt;"",RANK(Table1367[[#This Row],[Total]],Table1367[Total]),"")</f>
        <v/>
      </c>
      <c r="M154" s="5" t="str">
        <f>IF(Table1367[[#This Row],[Name]]&lt;&gt;"",Table1367[[#This Row],[Name]],"")</f>
        <v/>
      </c>
      <c r="N154">
        <f>SUM(Table1367[[#This Row],[Class]:[Column3]])-Table1367[[#This Row],[Discard]]</f>
        <v>0</v>
      </c>
      <c r="O154" s="5">
        <f>RANK(Table1367[[#This Row],[Total2]],Table1367[Total2])</f>
        <v>28</v>
      </c>
      <c r="P154" s="5"/>
    </row>
    <row r="155" spans="10:16">
      <c r="J155" s="42">
        <f>IF(COUNT(Table1367[[#This Row],[Class]:[Column4]])&gt;1,MIN(Table1367[[#This Row],[Class]:[Column4]]),0)</f>
        <v>0</v>
      </c>
      <c r="K155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55" s="2" t="str">
        <f>IF(Table1367[[#This Row],[Total]]&lt;&gt;"",RANK(Table1367[[#This Row],[Total]],Table1367[Total]),"")</f>
        <v/>
      </c>
      <c r="M155" s="5" t="str">
        <f>IF(Table1367[[#This Row],[Name]]&lt;&gt;"",Table1367[[#This Row],[Name]],"")</f>
        <v/>
      </c>
      <c r="N155">
        <f>SUM(Table1367[[#This Row],[Class]:[Column3]])-Table1367[[#This Row],[Discard]]</f>
        <v>0</v>
      </c>
      <c r="O155" s="5">
        <f>RANK(Table1367[[#This Row],[Total2]],Table1367[Total2])</f>
        <v>28</v>
      </c>
      <c r="P155" s="5"/>
    </row>
    <row r="156" spans="10:16">
      <c r="J156" s="42">
        <f>IF(COUNT(Table1367[[#This Row],[Class]:[Column4]])&gt;1,MIN(Table1367[[#This Row],[Class]:[Column4]]),0)</f>
        <v>0</v>
      </c>
      <c r="K156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56" s="2" t="str">
        <f>IF(Table1367[[#This Row],[Total]]&lt;&gt;"",RANK(Table1367[[#This Row],[Total]],Table1367[Total]),"")</f>
        <v/>
      </c>
      <c r="M156" s="5" t="str">
        <f>IF(Table1367[[#This Row],[Name]]&lt;&gt;"",Table1367[[#This Row],[Name]],"")</f>
        <v/>
      </c>
      <c r="N156">
        <f>SUM(Table1367[[#This Row],[Class]:[Column3]])-Table1367[[#This Row],[Discard]]</f>
        <v>0</v>
      </c>
      <c r="O156" s="5">
        <f>RANK(Table1367[[#This Row],[Total2]],Table1367[Total2])</f>
        <v>28</v>
      </c>
      <c r="P156" s="5"/>
    </row>
    <row r="157" spans="10:16">
      <c r="J157" s="42">
        <f>IF(COUNT(Table1367[[#This Row],[Class]:[Column4]])&gt;1,MIN(Table1367[[#This Row],[Class]:[Column4]]),0)</f>
        <v>0</v>
      </c>
      <c r="K157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57" s="2" t="str">
        <f>IF(Table1367[[#This Row],[Total]]&lt;&gt;"",RANK(Table1367[[#This Row],[Total]],Table1367[Total]),"")</f>
        <v/>
      </c>
      <c r="M157" s="5" t="str">
        <f>IF(Table1367[[#This Row],[Name]]&lt;&gt;"",Table1367[[#This Row],[Name]],"")</f>
        <v/>
      </c>
      <c r="N157">
        <f>SUM(Table1367[[#This Row],[Class]:[Column3]])-Table1367[[#This Row],[Discard]]</f>
        <v>0</v>
      </c>
      <c r="O157" s="5">
        <f>RANK(Table1367[[#This Row],[Total2]],Table1367[Total2])</f>
        <v>28</v>
      </c>
      <c r="P157" s="5"/>
    </row>
    <row r="158" spans="10:16">
      <c r="J158" s="42">
        <f>IF(COUNT(Table1367[[#This Row],[Class]:[Column4]])&gt;1,MIN(Table1367[[#This Row],[Class]:[Column4]]),0)</f>
        <v>0</v>
      </c>
      <c r="K158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58" s="2" t="str">
        <f>IF(Table1367[[#This Row],[Total]]&lt;&gt;"",RANK(Table1367[[#This Row],[Total]],Table1367[Total]),"")</f>
        <v/>
      </c>
      <c r="M158" s="5" t="str">
        <f>IF(Table1367[[#This Row],[Name]]&lt;&gt;"",Table1367[[#This Row],[Name]],"")</f>
        <v/>
      </c>
      <c r="N158">
        <f>SUM(Table1367[[#This Row],[Class]:[Column3]])-Table1367[[#This Row],[Discard]]</f>
        <v>0</v>
      </c>
      <c r="O158" s="5">
        <f>RANK(Table1367[[#This Row],[Total2]],Table1367[Total2])</f>
        <v>28</v>
      </c>
      <c r="P158" s="5"/>
    </row>
    <row r="159" spans="10:16">
      <c r="J159" s="42">
        <f>IF(COUNT(Table1367[[#This Row],[Class]:[Column4]])&gt;1,MIN(Table1367[[#This Row],[Class]:[Column4]]),0)</f>
        <v>0</v>
      </c>
      <c r="K159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59" s="2" t="str">
        <f>IF(Table1367[[#This Row],[Total]]&lt;&gt;"",RANK(Table1367[[#This Row],[Total]],Table1367[Total]),"")</f>
        <v/>
      </c>
      <c r="M159" s="5" t="str">
        <f>IF(Table1367[[#This Row],[Name]]&lt;&gt;"",Table1367[[#This Row],[Name]],"")</f>
        <v/>
      </c>
      <c r="N159">
        <f>SUM(Table1367[[#This Row],[Class]:[Column3]])-Table1367[[#This Row],[Discard]]</f>
        <v>0</v>
      </c>
      <c r="O159" s="5">
        <f>RANK(Table1367[[#This Row],[Total2]],Table1367[Total2])</f>
        <v>28</v>
      </c>
      <c r="P159" s="5"/>
    </row>
    <row r="160" spans="10:16">
      <c r="J160" s="42">
        <f>IF(COUNT(Table1367[[#This Row],[Class]:[Column4]])&gt;1,MIN(Table1367[[#This Row],[Class]:[Column4]]),0)</f>
        <v>0</v>
      </c>
      <c r="K160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60" s="2" t="str">
        <f>IF(Table1367[[#This Row],[Total]]&lt;&gt;"",RANK(Table1367[[#This Row],[Total]],Table1367[Total]),"")</f>
        <v/>
      </c>
      <c r="M160" s="5" t="str">
        <f>IF(Table1367[[#This Row],[Name]]&lt;&gt;"",Table1367[[#This Row],[Name]],"")</f>
        <v/>
      </c>
      <c r="N160">
        <f>SUM(Table1367[[#This Row],[Class]:[Column3]])-Table1367[[#This Row],[Discard]]</f>
        <v>0</v>
      </c>
      <c r="O160" s="5">
        <f>RANK(Table1367[[#This Row],[Total2]],Table1367[Total2])</f>
        <v>28</v>
      </c>
      <c r="P160" s="5"/>
    </row>
    <row r="161" spans="10:16">
      <c r="J161" s="42">
        <f>IF(COUNT(Table1367[[#This Row],[Class]:[Column4]])&gt;1,MIN(Table1367[[#This Row],[Class]:[Column4]]),0)</f>
        <v>0</v>
      </c>
      <c r="K161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61" s="2" t="str">
        <f>IF(Table1367[[#This Row],[Total]]&lt;&gt;"",RANK(Table1367[[#This Row],[Total]],Table1367[Total]),"")</f>
        <v/>
      </c>
      <c r="M161" s="5" t="str">
        <f>IF(Table1367[[#This Row],[Name]]&lt;&gt;"",Table1367[[#This Row],[Name]],"")</f>
        <v/>
      </c>
      <c r="N161">
        <f>SUM(Table1367[[#This Row],[Class]:[Column3]])-Table1367[[#This Row],[Discard]]</f>
        <v>0</v>
      </c>
      <c r="O161" s="5">
        <f>RANK(Table1367[[#This Row],[Total2]],Table1367[Total2])</f>
        <v>28</v>
      </c>
      <c r="P161" s="5"/>
    </row>
    <row r="162" spans="10:16">
      <c r="J162" s="42">
        <f>IF(COUNT(Table1367[[#This Row],[Class]:[Column4]])&gt;1,MIN(Table1367[[#This Row],[Class]:[Column4]]),0)</f>
        <v>0</v>
      </c>
      <c r="K162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62" s="2" t="str">
        <f>IF(Table1367[[#This Row],[Total]]&lt;&gt;"",RANK(Table1367[[#This Row],[Total]],Table1367[Total]),"")</f>
        <v/>
      </c>
      <c r="M162" s="5" t="str">
        <f>IF(Table1367[[#This Row],[Name]]&lt;&gt;"",Table1367[[#This Row],[Name]],"")</f>
        <v/>
      </c>
      <c r="N162">
        <f>SUM(Table1367[[#This Row],[Class]:[Column3]])-Table1367[[#This Row],[Discard]]</f>
        <v>0</v>
      </c>
      <c r="O162" s="5">
        <f>RANK(Table1367[[#This Row],[Total2]],Table1367[Total2])</f>
        <v>28</v>
      </c>
      <c r="P162" s="5"/>
    </row>
    <row r="163" spans="10:16">
      <c r="J163" s="42">
        <f>IF(COUNT(Table1367[[#This Row],[Class]:[Column4]])&gt;1,MIN(Table1367[[#This Row],[Class]:[Column4]]),0)</f>
        <v>0</v>
      </c>
      <c r="K163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63" s="2" t="str">
        <f>IF(Table1367[[#This Row],[Total]]&lt;&gt;"",RANK(Table1367[[#This Row],[Total]],Table1367[Total]),"")</f>
        <v/>
      </c>
      <c r="M163" s="5" t="str">
        <f>IF(Table1367[[#This Row],[Name]]&lt;&gt;"",Table1367[[#This Row],[Name]],"")</f>
        <v/>
      </c>
      <c r="N163">
        <f>SUM(Table1367[[#This Row],[Class]:[Column3]])-Table1367[[#This Row],[Discard]]</f>
        <v>0</v>
      </c>
      <c r="O163" s="5">
        <f>RANK(Table1367[[#This Row],[Total2]],Table1367[Total2])</f>
        <v>28</v>
      </c>
      <c r="P163" s="5"/>
    </row>
    <row r="164" spans="10:16">
      <c r="J164" s="42">
        <f>IF(COUNT(Table1367[[#This Row],[Class]:[Column4]])&gt;1,MIN(Table1367[[#This Row],[Class]:[Column4]]),0)</f>
        <v>0</v>
      </c>
      <c r="K164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64" s="2" t="str">
        <f>IF(Table1367[[#This Row],[Total]]&lt;&gt;"",RANK(Table1367[[#This Row],[Total]],Table1367[Total]),"")</f>
        <v/>
      </c>
      <c r="M164" s="5" t="str">
        <f>IF(Table1367[[#This Row],[Name]]&lt;&gt;"",Table1367[[#This Row],[Name]],"")</f>
        <v/>
      </c>
      <c r="N164">
        <f>SUM(Table1367[[#This Row],[Class]:[Column3]])-Table1367[[#This Row],[Discard]]</f>
        <v>0</v>
      </c>
      <c r="O164" s="5">
        <f>RANK(Table1367[[#This Row],[Total2]],Table1367[Total2])</f>
        <v>28</v>
      </c>
      <c r="P164" s="5"/>
    </row>
    <row r="165" spans="10:16">
      <c r="J165" s="42">
        <f>IF(COUNT(Table1367[[#This Row],[Class]:[Column4]])&gt;1,MIN(Table1367[[#This Row],[Class]:[Column4]]),0)</f>
        <v>0</v>
      </c>
      <c r="K165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65" s="2" t="str">
        <f>IF(Table1367[[#This Row],[Total]]&lt;&gt;"",RANK(Table1367[[#This Row],[Total]],Table1367[Total]),"")</f>
        <v/>
      </c>
      <c r="M165" s="5" t="str">
        <f>IF(Table1367[[#This Row],[Name]]&lt;&gt;"",Table1367[[#This Row],[Name]],"")</f>
        <v/>
      </c>
      <c r="N165">
        <f>SUM(Table1367[[#This Row],[Class]:[Column3]])-Table1367[[#This Row],[Discard]]</f>
        <v>0</v>
      </c>
      <c r="O165" s="5">
        <f>RANK(Table1367[[#This Row],[Total2]],Table1367[Total2])</f>
        <v>28</v>
      </c>
      <c r="P165" s="5"/>
    </row>
    <row r="166" spans="10:16">
      <c r="J166" s="42">
        <f>IF(COUNT(Table1367[[#This Row],[Class]:[Column4]])&gt;1,MIN(Table1367[[#This Row],[Class]:[Column4]]),0)</f>
        <v>0</v>
      </c>
      <c r="K166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66" s="2" t="str">
        <f>IF(Table1367[[#This Row],[Total]]&lt;&gt;"",RANK(Table1367[[#This Row],[Total]],Table1367[Total]),"")</f>
        <v/>
      </c>
      <c r="M166" s="5" t="str">
        <f>IF(Table1367[[#This Row],[Name]]&lt;&gt;"",Table1367[[#This Row],[Name]],"")</f>
        <v/>
      </c>
      <c r="N166">
        <f>SUM(Table1367[[#This Row],[Class]:[Column3]])-Table1367[[#This Row],[Discard]]</f>
        <v>0</v>
      </c>
      <c r="O166" s="5">
        <f>RANK(Table1367[[#This Row],[Total2]],Table1367[Total2])</f>
        <v>28</v>
      </c>
      <c r="P166" s="5"/>
    </row>
    <row r="167" spans="10:16">
      <c r="J167" s="42">
        <f>IF(COUNT(Table1367[[#This Row],[Class]:[Column4]])&gt;1,MIN(Table1367[[#This Row],[Class]:[Column4]]),0)</f>
        <v>0</v>
      </c>
      <c r="K167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67" s="2" t="str">
        <f>IF(Table1367[[#This Row],[Total]]&lt;&gt;"",RANK(Table1367[[#This Row],[Total]],Table1367[Total]),"")</f>
        <v/>
      </c>
      <c r="M167" s="5" t="str">
        <f>IF(Table1367[[#This Row],[Name]]&lt;&gt;"",Table1367[[#This Row],[Name]],"")</f>
        <v/>
      </c>
      <c r="N167">
        <f>SUM(Table1367[[#This Row],[Class]:[Column3]])-Table1367[[#This Row],[Discard]]</f>
        <v>0</v>
      </c>
      <c r="O167" s="5">
        <f>RANK(Table1367[[#This Row],[Total2]],Table1367[Total2])</f>
        <v>28</v>
      </c>
      <c r="P167" s="5"/>
    </row>
    <row r="168" spans="10:16">
      <c r="J168" s="42">
        <f>IF(COUNT(Table1367[[#This Row],[Class]:[Column4]])&gt;1,MIN(Table1367[[#This Row],[Class]:[Column4]]),0)</f>
        <v>0</v>
      </c>
      <c r="K168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68" s="2" t="str">
        <f>IF(Table1367[[#This Row],[Total]]&lt;&gt;"",RANK(Table1367[[#This Row],[Total]],Table1367[Total]),"")</f>
        <v/>
      </c>
      <c r="M168" s="5" t="str">
        <f>IF(Table1367[[#This Row],[Name]]&lt;&gt;"",Table1367[[#This Row],[Name]],"")</f>
        <v/>
      </c>
      <c r="N168">
        <f>SUM(Table1367[[#This Row],[Class]:[Column3]])-Table1367[[#This Row],[Discard]]</f>
        <v>0</v>
      </c>
      <c r="O168" s="5">
        <f>RANK(Table1367[[#This Row],[Total2]],Table1367[Total2])</f>
        <v>28</v>
      </c>
      <c r="P168" s="5"/>
    </row>
    <row r="169" spans="10:16">
      <c r="J169" s="42">
        <f>IF(COUNT(Table1367[[#This Row],[Class]:[Column4]])&gt;1,MIN(Table1367[[#This Row],[Class]:[Column4]]),0)</f>
        <v>0</v>
      </c>
      <c r="K169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69" s="2" t="str">
        <f>IF(Table1367[[#This Row],[Total]]&lt;&gt;"",RANK(Table1367[[#This Row],[Total]],Table1367[Total]),"")</f>
        <v/>
      </c>
      <c r="M169" s="5" t="str">
        <f>IF(Table1367[[#This Row],[Name]]&lt;&gt;"",Table1367[[#This Row],[Name]],"")</f>
        <v/>
      </c>
      <c r="N169">
        <f>SUM(Table1367[[#This Row],[Class]:[Column3]])-Table1367[[#This Row],[Discard]]</f>
        <v>0</v>
      </c>
      <c r="O169" s="5">
        <f>RANK(Table1367[[#This Row],[Total2]],Table1367[Total2])</f>
        <v>28</v>
      </c>
      <c r="P169" s="5"/>
    </row>
    <row r="170" spans="10:16">
      <c r="J170" s="42">
        <f>IF(COUNT(Table1367[[#This Row],[Class]:[Column4]])&gt;1,MIN(Table1367[[#This Row],[Class]:[Column4]]),0)</f>
        <v>0</v>
      </c>
      <c r="K170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70" s="2" t="str">
        <f>IF(Table1367[[#This Row],[Total]]&lt;&gt;"",RANK(Table1367[[#This Row],[Total]],Table1367[Total]),"")</f>
        <v/>
      </c>
      <c r="M170" s="5" t="str">
        <f>IF(Table1367[[#This Row],[Name]]&lt;&gt;"",Table1367[[#This Row],[Name]],"")</f>
        <v/>
      </c>
      <c r="N170">
        <f>SUM(Table1367[[#This Row],[Class]:[Column3]])-Table1367[[#This Row],[Discard]]</f>
        <v>0</v>
      </c>
      <c r="O170" s="5">
        <f>RANK(Table1367[[#This Row],[Total2]],Table1367[Total2])</f>
        <v>28</v>
      </c>
      <c r="P170" s="5"/>
    </row>
    <row r="171" spans="10:16">
      <c r="J171" s="42">
        <f>IF(COUNT(Table1367[[#This Row],[Class]:[Column4]])&gt;1,MIN(Table1367[[#This Row],[Class]:[Column4]]),0)</f>
        <v>0</v>
      </c>
      <c r="K171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71" s="2" t="str">
        <f>IF(Table1367[[#This Row],[Total]]&lt;&gt;"",RANK(Table1367[[#This Row],[Total]],Table1367[Total]),"")</f>
        <v/>
      </c>
      <c r="M171" s="5" t="str">
        <f>IF(Table1367[[#This Row],[Name]]&lt;&gt;"",Table1367[[#This Row],[Name]],"")</f>
        <v/>
      </c>
      <c r="N171">
        <f>SUM(Table1367[[#This Row],[Class]:[Column3]])-Table1367[[#This Row],[Discard]]</f>
        <v>0</v>
      </c>
      <c r="O171" s="5">
        <f>RANK(Table1367[[#This Row],[Total2]],Table1367[Total2])</f>
        <v>28</v>
      </c>
      <c r="P171" s="5"/>
    </row>
    <row r="172" spans="10:16">
      <c r="J172" s="42">
        <f>IF(COUNT(Table1367[[#This Row],[Class]:[Column4]])&gt;1,MIN(Table1367[[#This Row],[Class]:[Column4]]),0)</f>
        <v>0</v>
      </c>
      <c r="K172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72" s="2" t="str">
        <f>IF(Table1367[[#This Row],[Total]]&lt;&gt;"",RANK(Table1367[[#This Row],[Total]],Table1367[Total]),"")</f>
        <v/>
      </c>
      <c r="M172" s="5" t="str">
        <f>IF(Table1367[[#This Row],[Name]]&lt;&gt;"",Table1367[[#This Row],[Name]],"")</f>
        <v/>
      </c>
      <c r="N172">
        <f>SUM(Table1367[[#This Row],[Class]:[Column3]])-Table1367[[#This Row],[Discard]]</f>
        <v>0</v>
      </c>
      <c r="O172" s="5">
        <f>RANK(Table1367[[#This Row],[Total2]],Table1367[Total2])</f>
        <v>28</v>
      </c>
      <c r="P172" s="5"/>
    </row>
    <row r="173" spans="10:16">
      <c r="J173" s="42">
        <f>IF(COUNT(Table1367[[#This Row],[Class]:[Column4]])&gt;1,MIN(Table1367[[#This Row],[Class]:[Column4]]),0)</f>
        <v>0</v>
      </c>
      <c r="K173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73" s="2" t="str">
        <f>IF(Table1367[[#This Row],[Total]]&lt;&gt;"",RANK(Table1367[[#This Row],[Total]],Table1367[Total]),"")</f>
        <v/>
      </c>
      <c r="M173" s="5" t="str">
        <f>IF(Table1367[[#This Row],[Name]]&lt;&gt;"",Table1367[[#This Row],[Name]],"")</f>
        <v/>
      </c>
      <c r="N173">
        <f>SUM(Table1367[[#This Row],[Class]:[Column3]])-Table1367[[#This Row],[Discard]]</f>
        <v>0</v>
      </c>
      <c r="O173" s="5">
        <f>RANK(Table1367[[#This Row],[Total2]],Table1367[Total2])</f>
        <v>28</v>
      </c>
      <c r="P173" s="5"/>
    </row>
    <row r="174" spans="10:16">
      <c r="J174" s="42">
        <f>IF(COUNT(Table1367[[#This Row],[Class]:[Column4]])&gt;1,MIN(Table1367[[#This Row],[Class]:[Column4]]),0)</f>
        <v>0</v>
      </c>
      <c r="K174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74" s="2" t="str">
        <f>IF(Table1367[[#This Row],[Total]]&lt;&gt;"",RANK(Table1367[[#This Row],[Total]],Table1367[Total]),"")</f>
        <v/>
      </c>
      <c r="M174" s="5" t="str">
        <f>IF(Table1367[[#This Row],[Name]]&lt;&gt;"",Table1367[[#This Row],[Name]],"")</f>
        <v/>
      </c>
      <c r="N174">
        <f>SUM(Table1367[[#This Row],[Class]:[Column3]])-Table1367[[#This Row],[Discard]]</f>
        <v>0</v>
      </c>
      <c r="O174" s="5">
        <f>RANK(Table1367[[#This Row],[Total2]],Table1367[Total2])</f>
        <v>28</v>
      </c>
      <c r="P174" s="5"/>
    </row>
    <row r="175" spans="10:16">
      <c r="J175" s="42">
        <f>IF(COUNT(Table1367[[#This Row],[Class]:[Column4]])&gt;1,MIN(Table1367[[#This Row],[Class]:[Column4]]),0)</f>
        <v>0</v>
      </c>
      <c r="K175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75" s="2" t="str">
        <f>IF(Table1367[[#This Row],[Total]]&lt;&gt;"",RANK(Table1367[[#This Row],[Total]],Table1367[Total]),"")</f>
        <v/>
      </c>
      <c r="M175" s="5" t="str">
        <f>IF(Table1367[[#This Row],[Name]]&lt;&gt;"",Table1367[[#This Row],[Name]],"")</f>
        <v/>
      </c>
      <c r="N175">
        <f>SUM(Table1367[[#This Row],[Class]:[Column3]])-Table1367[[#This Row],[Discard]]</f>
        <v>0</v>
      </c>
      <c r="O175" s="5">
        <f>RANK(Table1367[[#This Row],[Total2]],Table1367[Total2])</f>
        <v>28</v>
      </c>
      <c r="P175" s="5"/>
    </row>
    <row r="176" spans="10:16">
      <c r="J176" s="42">
        <f>IF(COUNT(Table1367[[#This Row],[Class]:[Column4]])&gt;1,MIN(Table1367[[#This Row],[Class]:[Column4]]),0)</f>
        <v>0</v>
      </c>
      <c r="K176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76" s="2" t="str">
        <f>IF(Table1367[[#This Row],[Total]]&lt;&gt;"",RANK(Table1367[[#This Row],[Total]],Table1367[Total]),"")</f>
        <v/>
      </c>
      <c r="M176" s="5" t="str">
        <f>IF(Table1367[[#This Row],[Name]]&lt;&gt;"",Table1367[[#This Row],[Name]],"")</f>
        <v/>
      </c>
      <c r="N176">
        <f>SUM(Table1367[[#This Row],[Class]:[Column3]])-Table1367[[#This Row],[Discard]]</f>
        <v>0</v>
      </c>
      <c r="O176" s="5">
        <f>RANK(Table1367[[#This Row],[Total2]],Table1367[Total2])</f>
        <v>28</v>
      </c>
      <c r="P176" s="5"/>
    </row>
    <row r="177" spans="10:16">
      <c r="J177" s="42">
        <f>IF(COUNT(Table1367[[#This Row],[Class]:[Column4]])&gt;1,MIN(Table1367[[#This Row],[Class]:[Column4]]),0)</f>
        <v>0</v>
      </c>
      <c r="K177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77" s="2" t="str">
        <f>IF(Table1367[[#This Row],[Total]]&lt;&gt;"",RANK(Table1367[[#This Row],[Total]],Table1367[Total]),"")</f>
        <v/>
      </c>
      <c r="M177" s="5" t="str">
        <f>IF(Table1367[[#This Row],[Name]]&lt;&gt;"",Table1367[[#This Row],[Name]],"")</f>
        <v/>
      </c>
      <c r="N177">
        <f>SUM(Table1367[[#This Row],[Class]:[Column3]])-Table1367[[#This Row],[Discard]]</f>
        <v>0</v>
      </c>
      <c r="O177" s="5">
        <f>RANK(Table1367[[#This Row],[Total2]],Table1367[Total2])</f>
        <v>28</v>
      </c>
      <c r="P177" s="5"/>
    </row>
    <row r="178" spans="10:16">
      <c r="J178" s="42">
        <f>IF(COUNT(Table1367[[#This Row],[Class]:[Column4]])&gt;1,MIN(Table1367[[#This Row],[Class]:[Column4]]),0)</f>
        <v>0</v>
      </c>
      <c r="K178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78" s="2" t="str">
        <f>IF(Table1367[[#This Row],[Total]]&lt;&gt;"",RANK(Table1367[[#This Row],[Total]],Table1367[Total]),"")</f>
        <v/>
      </c>
      <c r="M178" s="5" t="str">
        <f>IF(Table1367[[#This Row],[Name]]&lt;&gt;"",Table1367[[#This Row],[Name]],"")</f>
        <v/>
      </c>
      <c r="N178">
        <f>SUM(Table1367[[#This Row],[Class]:[Column3]])-Table1367[[#This Row],[Discard]]</f>
        <v>0</v>
      </c>
      <c r="O178" s="5">
        <f>RANK(Table1367[[#This Row],[Total2]],Table1367[Total2])</f>
        <v>28</v>
      </c>
      <c r="P178" s="5"/>
    </row>
    <row r="179" spans="10:16">
      <c r="J179" s="42">
        <f>IF(COUNT(Table1367[[#This Row],[Class]:[Column4]])&gt;1,MIN(Table1367[[#This Row],[Class]:[Column4]]),0)</f>
        <v>0</v>
      </c>
      <c r="K179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79" s="2" t="str">
        <f>IF(Table1367[[#This Row],[Total]]&lt;&gt;"",RANK(Table1367[[#This Row],[Total]],Table1367[Total]),"")</f>
        <v/>
      </c>
      <c r="M179" s="5" t="str">
        <f>IF(Table1367[[#This Row],[Name]]&lt;&gt;"",Table1367[[#This Row],[Name]],"")</f>
        <v/>
      </c>
      <c r="N179">
        <f>SUM(Table1367[[#This Row],[Class]:[Column3]])-Table1367[[#This Row],[Discard]]</f>
        <v>0</v>
      </c>
      <c r="O179" s="5">
        <f>RANK(Table1367[[#This Row],[Total2]],Table1367[Total2])</f>
        <v>28</v>
      </c>
      <c r="P179" s="5"/>
    </row>
    <row r="180" spans="10:16">
      <c r="J180" s="42">
        <f>IF(COUNT(Table1367[[#This Row],[Class]:[Column4]])&gt;1,MIN(Table1367[[#This Row],[Class]:[Column4]]),0)</f>
        <v>0</v>
      </c>
      <c r="K180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80" s="2" t="str">
        <f>IF(Table1367[[#This Row],[Total]]&lt;&gt;"",RANK(Table1367[[#This Row],[Total]],Table1367[Total]),"")</f>
        <v/>
      </c>
      <c r="M180" s="5" t="str">
        <f>IF(Table1367[[#This Row],[Name]]&lt;&gt;"",Table1367[[#This Row],[Name]],"")</f>
        <v/>
      </c>
      <c r="N180">
        <f>SUM(Table1367[[#This Row],[Class]:[Column3]])-Table1367[[#This Row],[Discard]]</f>
        <v>0</v>
      </c>
      <c r="O180" s="5">
        <f>RANK(Table1367[[#This Row],[Total2]],Table1367[Total2])</f>
        <v>28</v>
      </c>
      <c r="P180" s="5"/>
    </row>
    <row r="181" spans="10:16">
      <c r="J181" s="42">
        <f>IF(COUNT(Table1367[[#This Row],[Class]:[Column4]])&gt;1,MIN(Table1367[[#This Row],[Class]:[Column4]]),0)</f>
        <v>0</v>
      </c>
      <c r="K181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81" s="2" t="str">
        <f>IF(Table1367[[#This Row],[Total]]&lt;&gt;"",RANK(Table1367[[#This Row],[Total]],Table1367[Total]),"")</f>
        <v/>
      </c>
      <c r="M181" s="5" t="str">
        <f>IF(Table1367[[#This Row],[Name]]&lt;&gt;"",Table1367[[#This Row],[Name]],"")</f>
        <v/>
      </c>
      <c r="N181">
        <f>SUM(Table1367[[#This Row],[Class]:[Column3]])-Table1367[[#This Row],[Discard]]</f>
        <v>0</v>
      </c>
      <c r="O181" s="5">
        <f>RANK(Table1367[[#This Row],[Total2]],Table1367[Total2])</f>
        <v>28</v>
      </c>
      <c r="P181" s="5"/>
    </row>
    <row r="182" spans="10:16">
      <c r="J182" s="42">
        <f>IF(COUNT(Table1367[[#This Row],[Class]:[Column4]])&gt;1,MIN(Table1367[[#This Row],[Class]:[Column4]]),0)</f>
        <v>0</v>
      </c>
      <c r="K182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82" s="2" t="str">
        <f>IF(Table1367[[#This Row],[Total]]&lt;&gt;"",RANK(Table1367[[#This Row],[Total]],Table1367[Total]),"")</f>
        <v/>
      </c>
      <c r="M182" s="5" t="str">
        <f>IF(Table1367[[#This Row],[Name]]&lt;&gt;"",Table1367[[#This Row],[Name]],"")</f>
        <v/>
      </c>
      <c r="N182">
        <f>SUM(Table1367[[#This Row],[Class]:[Column3]])-Table1367[[#This Row],[Discard]]</f>
        <v>0</v>
      </c>
      <c r="O182" s="5">
        <f>RANK(Table1367[[#This Row],[Total2]],Table1367[Total2])</f>
        <v>28</v>
      </c>
      <c r="P182" s="5"/>
    </row>
    <row r="183" spans="10:16">
      <c r="J183" s="42">
        <f>IF(COUNT(Table1367[[#This Row],[Class]:[Column4]])&gt;1,MIN(Table1367[[#This Row],[Class]:[Column4]]),0)</f>
        <v>0</v>
      </c>
      <c r="K183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83" s="2" t="str">
        <f>IF(Table1367[[#This Row],[Total]]&lt;&gt;"",RANK(Table1367[[#This Row],[Total]],Table1367[Total]),"")</f>
        <v/>
      </c>
      <c r="M183" s="5" t="str">
        <f>IF(Table1367[[#This Row],[Name]]&lt;&gt;"",Table1367[[#This Row],[Name]],"")</f>
        <v/>
      </c>
      <c r="N183">
        <f>SUM(Table1367[[#This Row],[Class]:[Column3]])-Table1367[[#This Row],[Discard]]</f>
        <v>0</v>
      </c>
      <c r="O183" s="5">
        <f>RANK(Table1367[[#This Row],[Total2]],Table1367[Total2])</f>
        <v>28</v>
      </c>
      <c r="P183" s="5"/>
    </row>
    <row r="184" spans="10:16">
      <c r="J184" s="3">
        <f>IF(COUNT(Table13[[#This Row],[Sou]:[Bal]])&gt;0,MIN(Table13[[#This Row],[Sou]:[Bal]]),0)</f>
        <v>0</v>
      </c>
      <c r="K184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84" s="2" t="str">
        <f>IF(Table1367[[#This Row],[Total]]&lt;&gt;"",RANK(Table1367[[#This Row],[Total]],Table1367[Total]),"")</f>
        <v/>
      </c>
      <c r="M184" s="5" t="str">
        <f>IF(Table1367[[#This Row],[Name]]&lt;&gt;"",Table1367[[#This Row],[Name]],"")</f>
        <v/>
      </c>
      <c r="N184">
        <f>SUM(Table1367[[#This Row],[Class]:[Column3]])-Table1367[[#This Row],[Discard]]</f>
        <v>0</v>
      </c>
      <c r="O184" s="5">
        <f>RANK(Table1367[[#This Row],[Total2]],Table1367[Total2])</f>
        <v>28</v>
      </c>
      <c r="P184" s="5"/>
    </row>
    <row r="185" spans="10:16">
      <c r="J185" s="3">
        <f>IF(COUNT(Table13[[#This Row],[Sou]:[Bal]])&gt;0,MIN(Table13[[#This Row],[Sou]:[Bal]]),0)</f>
        <v>0</v>
      </c>
      <c r="K185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85" s="2" t="str">
        <f>IF(Table1367[[#This Row],[Total]]&lt;&gt;"",RANK(Table1367[[#This Row],[Total]],Table1367[Total]),"")</f>
        <v/>
      </c>
      <c r="M185" s="5" t="str">
        <f>IF(Table1367[[#This Row],[Name]]&lt;&gt;"",Table1367[[#This Row],[Name]],"")</f>
        <v/>
      </c>
      <c r="N185">
        <f>SUM(Table1367[[#This Row],[Class]:[Column3]])-Table1367[[#This Row],[Discard]]</f>
        <v>0</v>
      </c>
      <c r="O185" s="5">
        <f>RANK(Table1367[[#This Row],[Total2]],Table1367[Total2])</f>
        <v>28</v>
      </c>
      <c r="P185" s="5"/>
    </row>
    <row r="186" spans="10:16">
      <c r="J186" s="3">
        <f>IF(COUNT(Table13[[#This Row],[Sou]:[Bal]])&gt;0,MIN(Table13[[#This Row],[Sou]:[Bal]]),0)</f>
        <v>0</v>
      </c>
      <c r="K186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86" s="2" t="str">
        <f>IF(Table1367[[#This Row],[Total]]&lt;&gt;"",RANK(Table1367[[#This Row],[Total]],Table1367[Total]),"")</f>
        <v/>
      </c>
      <c r="M186" s="5" t="str">
        <f>IF(Table1367[[#This Row],[Name]]&lt;&gt;"",Table1367[[#This Row],[Name]],"")</f>
        <v/>
      </c>
      <c r="N186">
        <f>SUM(Table1367[[#This Row],[Class]:[Column3]])-Table1367[[#This Row],[Discard]]</f>
        <v>0</v>
      </c>
      <c r="O186" s="5">
        <f>RANK(Table1367[[#This Row],[Total2]],Table1367[Total2])</f>
        <v>28</v>
      </c>
      <c r="P186" s="5"/>
    </row>
    <row r="187" spans="10:16">
      <c r="J187" s="3">
        <f>IF(COUNT(Table13[[#This Row],[Sou]:[Bal]])&gt;0,MIN(Table13[[#This Row],[Sou]:[Bal]]),0)</f>
        <v>0</v>
      </c>
      <c r="K187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87" s="2" t="str">
        <f>IF(Table1367[[#This Row],[Total]]&lt;&gt;"",RANK(Table1367[[#This Row],[Total]],Table1367[Total]),"")</f>
        <v/>
      </c>
      <c r="M187" s="5" t="str">
        <f>IF(Table1367[[#This Row],[Name]]&lt;&gt;"",Table1367[[#This Row],[Name]],"")</f>
        <v/>
      </c>
      <c r="N187">
        <f>SUM(Table1367[[#This Row],[Class]:[Column3]])-Table1367[[#This Row],[Discard]]</f>
        <v>0</v>
      </c>
      <c r="O187" s="5">
        <f>RANK(Table1367[[#This Row],[Total2]],Table1367[Total2])</f>
        <v>28</v>
      </c>
      <c r="P187" s="5"/>
    </row>
    <row r="188" spans="10:16">
      <c r="J188" s="3">
        <f>IF(COUNT(Table13[[#This Row],[Sou]:[Bal]])&gt;0,MIN(Table13[[#This Row],[Sou]:[Bal]]),0)</f>
        <v>0</v>
      </c>
      <c r="K188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88" s="2" t="str">
        <f>IF(Table1367[[#This Row],[Total]]&lt;&gt;"",RANK(Table1367[[#This Row],[Total]],Table1367[Total]),"")</f>
        <v/>
      </c>
      <c r="M188" s="5" t="str">
        <f>IF(Table1367[[#This Row],[Name]]&lt;&gt;"",Table1367[[#This Row],[Name]],"")</f>
        <v/>
      </c>
      <c r="N188">
        <f>SUM(Table1367[[#This Row],[Class]:[Column3]])-Table1367[[#This Row],[Discard]]</f>
        <v>0</v>
      </c>
      <c r="O188" s="5">
        <f>RANK(Table1367[[#This Row],[Total2]],Table1367[Total2])</f>
        <v>28</v>
      </c>
      <c r="P188" s="5"/>
    </row>
    <row r="189" spans="10:16">
      <c r="J189" s="3">
        <f>IF(COUNT(Table13[[#This Row],[Sou]:[Bal]])&gt;0,MIN(Table13[[#This Row],[Sou]:[Bal]]),0)</f>
        <v>0</v>
      </c>
      <c r="K189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89" s="2" t="str">
        <f>IF(Table1367[[#This Row],[Total]]&lt;&gt;"",RANK(Table1367[[#This Row],[Total]],Table1367[Total]),"")</f>
        <v/>
      </c>
      <c r="M189" s="5" t="str">
        <f>IF(Table1367[[#This Row],[Name]]&lt;&gt;"",Table1367[[#This Row],[Name]],"")</f>
        <v/>
      </c>
      <c r="N189">
        <f>SUM(Table1367[[#This Row],[Class]:[Column3]])-Table1367[[#This Row],[Discard]]</f>
        <v>0</v>
      </c>
      <c r="O189" s="5">
        <f>RANK(Table1367[[#This Row],[Total2]],Table1367[Total2])</f>
        <v>28</v>
      </c>
      <c r="P189" s="5"/>
    </row>
    <row r="190" spans="10:16">
      <c r="J190" s="3">
        <f>IF(COUNT(Table13[[#This Row],[Sou]:[Bal]])&gt;0,MIN(Table13[[#This Row],[Sou]:[Bal]]),0)</f>
        <v>0</v>
      </c>
      <c r="K190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90" s="2" t="str">
        <f>IF(Table1367[[#This Row],[Total]]&lt;&gt;"",RANK(Table1367[[#This Row],[Total]],Table1367[Total]),"")</f>
        <v/>
      </c>
      <c r="M190" s="5" t="str">
        <f>IF(Table1367[[#This Row],[Name]]&lt;&gt;"",Table1367[[#This Row],[Name]],"")</f>
        <v/>
      </c>
      <c r="N190">
        <f>SUM(Table1367[[#This Row],[Class]:[Column3]])-Table1367[[#This Row],[Discard]]</f>
        <v>0</v>
      </c>
      <c r="O190" s="5">
        <f>RANK(Table1367[[#This Row],[Total2]],Table1367[Total2])</f>
        <v>28</v>
      </c>
      <c r="P190" s="5"/>
    </row>
    <row r="191" spans="10:16">
      <c r="J191" s="3">
        <f>IF(COUNT(Table13[[#This Row],[Sou]:[Bal]])&gt;0,MIN(Table13[[#This Row],[Sou]:[Bal]]),0)</f>
        <v>0</v>
      </c>
      <c r="K191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91" s="2" t="str">
        <f>IF(Table1367[[#This Row],[Total]]&lt;&gt;"",RANK(Table1367[[#This Row],[Total]],Table1367[Total]),"")</f>
        <v/>
      </c>
      <c r="M191" s="5" t="str">
        <f>IF(Table1367[[#This Row],[Name]]&lt;&gt;"",Table1367[[#This Row],[Name]],"")</f>
        <v/>
      </c>
      <c r="N191">
        <f>SUM(Table1367[[#This Row],[Class]:[Column3]])-Table1367[[#This Row],[Discard]]</f>
        <v>0</v>
      </c>
      <c r="O191" s="5">
        <f>RANK(Table1367[[#This Row],[Total2]],Table1367[Total2])</f>
        <v>28</v>
      </c>
      <c r="P191" s="5"/>
    </row>
    <row r="192" spans="10:16">
      <c r="J192" s="3">
        <f>IF(COUNT(Table13[[#This Row],[Sou]:[Bal]])&gt;0,MIN(Table13[[#This Row],[Sou]:[Bal]]),0)</f>
        <v>0</v>
      </c>
      <c r="K192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92" s="2" t="str">
        <f>IF(Table1367[[#This Row],[Total]]&lt;&gt;"",RANK(Table1367[[#This Row],[Total]],Table1367[Total]),"")</f>
        <v/>
      </c>
      <c r="M192" s="5" t="str">
        <f>IF(Table1367[[#This Row],[Name]]&lt;&gt;"",Table1367[[#This Row],[Name]],"")</f>
        <v/>
      </c>
      <c r="N192">
        <f>SUM(Table1367[[#This Row],[Class]:[Column3]])-Table1367[[#This Row],[Discard]]</f>
        <v>0</v>
      </c>
      <c r="O192" s="5">
        <f>RANK(Table1367[[#This Row],[Total2]],Table1367[Total2])</f>
        <v>28</v>
      </c>
      <c r="P192" s="5"/>
    </row>
    <row r="193" spans="10:16">
      <c r="J193" s="3">
        <f>IF(COUNT(Table13[[#This Row],[Sou]:[Bal]])&gt;0,MIN(Table13[[#This Row],[Sou]:[Bal]]),0)</f>
        <v>0</v>
      </c>
      <c r="K193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93" s="2" t="str">
        <f>IF(Table1367[[#This Row],[Total]]&lt;&gt;"",RANK(Table1367[[#This Row],[Total]],Table1367[Total]),"")</f>
        <v/>
      </c>
      <c r="M193" s="5" t="str">
        <f>IF(Table1367[[#This Row],[Name]]&lt;&gt;"",Table1367[[#This Row],[Name]],"")</f>
        <v/>
      </c>
      <c r="N193">
        <f>SUM(Table1367[[#This Row],[Class]:[Column3]])-Table1367[[#This Row],[Discard]]</f>
        <v>0</v>
      </c>
      <c r="O193" s="5">
        <f>RANK(Table1367[[#This Row],[Total2]],Table1367[Total2])</f>
        <v>28</v>
      </c>
      <c r="P193" s="5"/>
    </row>
    <row r="194" spans="10:16">
      <c r="J194" s="3">
        <f>IF(COUNT(Table13[[#This Row],[Sou]:[Bal]])&gt;0,MIN(Table13[[#This Row],[Sou]:[Bal]]),0)</f>
        <v>0</v>
      </c>
      <c r="K194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94" s="2" t="str">
        <f>IF(Table1367[[#This Row],[Total]]&lt;&gt;"",RANK(Table1367[[#This Row],[Total]],Table1367[Total]),"")</f>
        <v/>
      </c>
      <c r="M194" s="5" t="str">
        <f>IF(Table1367[[#This Row],[Name]]&lt;&gt;"",Table1367[[#This Row],[Name]],"")</f>
        <v/>
      </c>
      <c r="N194">
        <f>SUM(Table1367[[#This Row],[Class]:[Column3]])-Table1367[[#This Row],[Discard]]</f>
        <v>0</v>
      </c>
      <c r="O194" s="5">
        <f>RANK(Table1367[[#This Row],[Total2]],Table1367[Total2])</f>
        <v>28</v>
      </c>
      <c r="P194" s="5"/>
    </row>
    <row r="195" spans="10:16">
      <c r="J195" s="3">
        <f>IF(COUNT(Table13[[#This Row],[Sou]:[Bal]])&gt;0,MIN(Table13[[#This Row],[Sou]:[Bal]]),0)</f>
        <v>0</v>
      </c>
      <c r="K195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95" s="2" t="str">
        <f>IF(Table1367[[#This Row],[Total]]&lt;&gt;"",RANK(Table1367[[#This Row],[Total]],Table1367[Total]),"")</f>
        <v/>
      </c>
      <c r="M195" s="5" t="str">
        <f>IF(Table1367[[#This Row],[Name]]&lt;&gt;"",Table1367[[#This Row],[Name]],"")</f>
        <v/>
      </c>
      <c r="N195">
        <f>SUM(Table1367[[#This Row],[Class]:[Column3]])-Table1367[[#This Row],[Discard]]</f>
        <v>0</v>
      </c>
      <c r="O195" s="5">
        <f>RANK(Table1367[[#This Row],[Total2]],Table1367[Total2])</f>
        <v>28</v>
      </c>
      <c r="P195" s="5"/>
    </row>
    <row r="196" spans="10:16">
      <c r="J196" s="3">
        <f>IF(COUNT(Table13[[#This Row],[Sou]:[Bal]])&gt;0,MIN(Table13[[#This Row],[Sou]:[Bal]]),0)</f>
        <v>0</v>
      </c>
      <c r="K196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96" s="2" t="str">
        <f>IF(Table1367[[#This Row],[Total]]&lt;&gt;"",RANK(Table1367[[#This Row],[Total]],Table1367[Total]),"")</f>
        <v/>
      </c>
      <c r="M196" s="5" t="str">
        <f>IF(Table1367[[#This Row],[Name]]&lt;&gt;"",Table1367[[#This Row],[Name]],"")</f>
        <v/>
      </c>
      <c r="N196">
        <f>SUM(Table1367[[#This Row],[Class]:[Column3]])-Table1367[[#This Row],[Discard]]</f>
        <v>0</v>
      </c>
      <c r="O196" s="5">
        <f>RANK(Table1367[[#This Row],[Total2]],Table1367[Total2])</f>
        <v>28</v>
      </c>
      <c r="P196" s="5"/>
    </row>
    <row r="197" spans="10:16">
      <c r="J197" s="3">
        <f>IF(COUNT(Table13[[#This Row],[Sou]:[Bal]])&gt;0,MIN(Table13[[#This Row],[Sou]:[Bal]]),0)</f>
        <v>0</v>
      </c>
      <c r="K197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97" s="2" t="str">
        <f>IF(Table1367[[#This Row],[Total]]&lt;&gt;"",RANK(Table1367[[#This Row],[Total]],Table1367[Total]),"")</f>
        <v/>
      </c>
      <c r="M197" s="5" t="str">
        <f>IF(Table1367[[#This Row],[Name]]&lt;&gt;"",Table1367[[#This Row],[Name]],"")</f>
        <v/>
      </c>
      <c r="N197">
        <f>SUM(Table1367[[#This Row],[Class]:[Column3]])-Table1367[[#This Row],[Discard]]</f>
        <v>0</v>
      </c>
      <c r="O197" s="5">
        <f>RANK(Table1367[[#This Row],[Total2]],Table1367[Total2])</f>
        <v>28</v>
      </c>
      <c r="P197" s="5"/>
    </row>
    <row r="198" spans="10:16">
      <c r="J198" s="3">
        <f>IF(COUNT(Table13[[#This Row],[Sou]:[Bal]])&gt;0,MIN(Table13[[#This Row],[Sou]:[Bal]]),0)</f>
        <v>0</v>
      </c>
      <c r="K198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98" s="2" t="str">
        <f>IF(Table1367[[#This Row],[Total]]&lt;&gt;"",RANK(Table1367[[#This Row],[Total]],Table1367[Total]),"")</f>
        <v/>
      </c>
      <c r="M198" s="5" t="str">
        <f>IF(Table1367[[#This Row],[Name]]&lt;&gt;"",Table1367[[#This Row],[Name]],"")</f>
        <v/>
      </c>
      <c r="N198">
        <f>SUM(Table1367[[#This Row],[Class]:[Column3]])-Table1367[[#This Row],[Discard]]</f>
        <v>0</v>
      </c>
      <c r="O198" s="5">
        <f>RANK(Table1367[[#This Row],[Total2]],Table1367[Total2])</f>
        <v>28</v>
      </c>
      <c r="P198" s="5"/>
    </row>
    <row r="199" spans="10:16">
      <c r="J199" s="3">
        <f>IF(COUNT(Table13[[#This Row],[Sou]:[Bal]])&gt;0,MIN(Table13[[#This Row],[Sou]:[Bal]]),0)</f>
        <v>0</v>
      </c>
      <c r="K199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199" s="2" t="str">
        <f>IF(Table1367[[#This Row],[Total]]&lt;&gt;"",RANK(Table1367[[#This Row],[Total]],Table1367[Total]),"")</f>
        <v/>
      </c>
      <c r="M199" s="5" t="str">
        <f>IF(Table1367[[#This Row],[Name]]&lt;&gt;"",Table1367[[#This Row],[Name]],"")</f>
        <v/>
      </c>
      <c r="N199">
        <f>SUM(Table1367[[#This Row],[Class]:[Column3]])-Table1367[[#This Row],[Discard]]</f>
        <v>0</v>
      </c>
      <c r="O199" s="5">
        <f>RANK(Table1367[[#This Row],[Total2]],Table1367[Total2])</f>
        <v>28</v>
      </c>
      <c r="P199" s="5"/>
    </row>
    <row r="200" spans="10:16">
      <c r="J200" s="3">
        <f>IF(COUNT(Table13[[#This Row],[Sou]:[Bal]])&gt;0,MIN(Table13[[#This Row],[Sou]:[Bal]]),0)</f>
        <v>0</v>
      </c>
      <c r="K200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200" s="2" t="str">
        <f>IF(Table1367[[#This Row],[Total]]&lt;&gt;"",RANK(Table1367[[#This Row],[Total]],Table1367[Total]),"")</f>
        <v/>
      </c>
      <c r="M200" s="5" t="str">
        <f>IF(Table1367[[#This Row],[Name]]&lt;&gt;"",Table1367[[#This Row],[Name]],"")</f>
        <v/>
      </c>
      <c r="N200">
        <f>SUM(Table1367[[#This Row],[Class]:[Column3]])-Table1367[[#This Row],[Discard]]</f>
        <v>0</v>
      </c>
      <c r="O200" s="5">
        <f>RANK(Table1367[[#This Row],[Total2]],Table1367[Total2])</f>
        <v>28</v>
      </c>
      <c r="P200" s="5"/>
    </row>
    <row r="201" spans="10:16">
      <c r="J201" s="3">
        <f>IF(COUNT(Table13[[#This Row],[Sou]:[Bal]])&gt;0,MIN(Table13[[#This Row],[Sou]:[Bal]]),0)</f>
        <v>0</v>
      </c>
      <c r="K201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201" s="2" t="str">
        <f>IF(Table1367[[#This Row],[Total]]&lt;&gt;"",RANK(Table1367[[#This Row],[Total]],Table1367[Total]),"")</f>
        <v/>
      </c>
      <c r="M201" s="5" t="str">
        <f>IF(Table1367[[#This Row],[Name]]&lt;&gt;"",Table1367[[#This Row],[Name]],"")</f>
        <v/>
      </c>
      <c r="N201">
        <f>SUM(Table1367[[#This Row],[Class]:[Column3]])-Table1367[[#This Row],[Discard]]</f>
        <v>0</v>
      </c>
      <c r="O201" s="5">
        <f>RANK(Table1367[[#This Row],[Total2]],Table1367[Total2])</f>
        <v>28</v>
      </c>
      <c r="P201" s="5"/>
    </row>
    <row r="202" spans="10:16">
      <c r="J202" s="3">
        <f>IF(COUNT(Table13[[#This Row],[Sou]:[Bal]])&gt;0,MIN(Table13[[#This Row],[Sou]:[Bal]]),0)</f>
        <v>0</v>
      </c>
      <c r="K202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202" s="2" t="str">
        <f>IF(Table1367[[#This Row],[Total]]&lt;&gt;"",RANK(Table1367[[#This Row],[Total]],Table1367[Total]),"")</f>
        <v/>
      </c>
      <c r="M202" s="5" t="str">
        <f>IF(Table1367[[#This Row],[Name]]&lt;&gt;"",Table1367[[#This Row],[Name]],"")</f>
        <v/>
      </c>
      <c r="N202">
        <f>SUM(Table1367[[#This Row],[Class]:[Column3]])-Table1367[[#This Row],[Discard]]</f>
        <v>0</v>
      </c>
      <c r="O202" s="5">
        <f>RANK(Table1367[[#This Row],[Total2]],Table1367[Total2])</f>
        <v>28</v>
      </c>
      <c r="P202" s="5"/>
    </row>
    <row r="203" spans="10:16">
      <c r="J203" s="3">
        <f>IF(COUNT(Table13[[#This Row],[Sou]:[Bal]])&gt;0,MIN(Table13[[#This Row],[Sou]:[Bal]]),0)</f>
        <v>0</v>
      </c>
      <c r="K203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203" s="2" t="str">
        <f>IF(Table1367[[#This Row],[Total]]&lt;&gt;"",RANK(Table1367[[#This Row],[Total]],Table1367[Total]),"")</f>
        <v/>
      </c>
      <c r="M203" s="5" t="str">
        <f>IF(Table1367[[#This Row],[Name]]&lt;&gt;"",Table1367[[#This Row],[Name]],"")</f>
        <v/>
      </c>
      <c r="N203">
        <f>SUM(Table1367[[#This Row],[Class]:[Column3]])-Table1367[[#This Row],[Discard]]</f>
        <v>0</v>
      </c>
      <c r="O203" s="5">
        <f>RANK(Table1367[[#This Row],[Total2]],Table1367[Total2])</f>
        <v>28</v>
      </c>
      <c r="P203" s="5"/>
    </row>
    <row r="204" spans="10:16">
      <c r="J204" s="3">
        <f>IF(COUNT(Table13[[#This Row],[Sou]:[Bal]])&gt;0,MIN(Table13[[#This Row],[Sou]:[Bal]]),0)</f>
        <v>0</v>
      </c>
      <c r="K204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204" s="2" t="str">
        <f>IF(Table1367[[#This Row],[Total]]&lt;&gt;"",RANK(Table1367[[#This Row],[Total]],Table1367[Total]),"")</f>
        <v/>
      </c>
      <c r="M204" s="5" t="str">
        <f>IF(Table1367[[#This Row],[Name]]&lt;&gt;"",Table1367[[#This Row],[Name]],"")</f>
        <v/>
      </c>
      <c r="N204">
        <f>SUM(Table1367[[#This Row],[Class]:[Column3]])-Table1367[[#This Row],[Discard]]</f>
        <v>0</v>
      </c>
      <c r="O204" s="5">
        <f>RANK(Table1367[[#This Row],[Total2]],Table1367[Total2])</f>
        <v>28</v>
      </c>
      <c r="P204" s="5"/>
    </row>
    <row r="205" spans="10:16">
      <c r="J205" s="3">
        <f>IF(COUNT(Table13[[#This Row],[Sou]:[Bal]])&gt;0,MIN(Table13[[#This Row],[Sou]:[Bal]]),0)</f>
        <v>0</v>
      </c>
      <c r="K205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205" s="2" t="str">
        <f>IF(Table1367[[#This Row],[Total]]&lt;&gt;"",RANK(Table1367[[#This Row],[Total]],Table1367[Total]),"")</f>
        <v/>
      </c>
      <c r="M205" s="5" t="str">
        <f>IF(Table1367[[#This Row],[Name]]&lt;&gt;"",Table1367[[#This Row],[Name]],"")</f>
        <v/>
      </c>
      <c r="N205">
        <f>SUM(Table1367[[#This Row],[Class]:[Column3]])-Table1367[[#This Row],[Discard]]</f>
        <v>0</v>
      </c>
      <c r="O205" s="5">
        <f>RANK(Table1367[[#This Row],[Total2]],Table1367[Total2])</f>
        <v>28</v>
      </c>
      <c r="P205" s="5"/>
    </row>
    <row r="206" spans="10:16">
      <c r="J206" s="3">
        <f>IF(COUNT(Table13[[#This Row],[Sou]:[Bal]])&gt;0,MIN(Table13[[#This Row],[Sou]:[Bal]]),0)</f>
        <v>0</v>
      </c>
      <c r="K206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206" s="2" t="str">
        <f>IF(Table1367[[#This Row],[Total]]&lt;&gt;"",RANK(Table1367[[#This Row],[Total]],Table1367[Total]),"")</f>
        <v/>
      </c>
      <c r="M206" s="5" t="str">
        <f>IF(Table1367[[#This Row],[Name]]&lt;&gt;"",Table1367[[#This Row],[Name]],"")</f>
        <v/>
      </c>
      <c r="N206">
        <f>SUM(Table1367[[#This Row],[Class]:[Column3]])-Table1367[[#This Row],[Discard]]</f>
        <v>0</v>
      </c>
      <c r="O206" s="5">
        <f>RANK(Table1367[[#This Row],[Total2]],Table1367[Total2])</f>
        <v>28</v>
      </c>
      <c r="P206" s="5"/>
    </row>
    <row r="207" spans="10:16">
      <c r="J207" s="3">
        <f>IF(COUNT(Table13[[#This Row],[Sou]:[Bal]])&gt;0,MIN(Table13[[#This Row],[Sou]:[Bal]]),0)</f>
        <v>0</v>
      </c>
      <c r="K207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207" s="2" t="str">
        <f>IF(Table1367[[#This Row],[Total]]&lt;&gt;"",RANK(Table1367[[#This Row],[Total]],Table1367[Total]),"")</f>
        <v/>
      </c>
      <c r="M207" s="5" t="str">
        <f>IF(Table1367[[#This Row],[Name]]&lt;&gt;"",Table1367[[#This Row],[Name]],"")</f>
        <v/>
      </c>
      <c r="N207">
        <f>SUM(Table1367[[#This Row],[Class]:[Column3]])-Table1367[[#This Row],[Discard]]</f>
        <v>0</v>
      </c>
      <c r="O207" s="5">
        <f>RANK(Table1367[[#This Row],[Total2]],Table1367[Total2])</f>
        <v>28</v>
      </c>
      <c r="P207" s="5"/>
    </row>
    <row r="208" spans="10:16">
      <c r="J208" s="3">
        <f>IF(COUNT(Table13[[#This Row],[Sou]:[Bal]])&gt;0,MIN(Table13[[#This Row],[Sou]:[Bal]]),0)</f>
        <v>0</v>
      </c>
      <c r="K208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208" s="2" t="str">
        <f>IF(Table1367[[#This Row],[Total]]&lt;&gt;"",RANK(Table1367[[#This Row],[Total]],Table1367[Total]),"")</f>
        <v/>
      </c>
      <c r="M208" s="5" t="str">
        <f>IF(Table1367[[#This Row],[Name]]&lt;&gt;"",Table1367[[#This Row],[Name]],"")</f>
        <v/>
      </c>
      <c r="N208">
        <f>SUM(Table1367[[#This Row],[Class]:[Column3]])-Table1367[[#This Row],[Discard]]</f>
        <v>0</v>
      </c>
      <c r="O208" s="5">
        <f>RANK(Table1367[[#This Row],[Total2]],Table1367[Total2])</f>
        <v>28</v>
      </c>
      <c r="P208" s="5"/>
    </row>
    <row r="209" spans="10:16">
      <c r="J209" s="3">
        <f>IF(COUNT(Table13[[#This Row],[Sou]:[Bal]])&gt;0,MIN(Table13[[#This Row],[Sou]:[Bal]]),0)</f>
        <v>0</v>
      </c>
      <c r="K209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209" s="2" t="str">
        <f>IF(Table1367[[#This Row],[Total]]&lt;&gt;"",RANK(Table1367[[#This Row],[Total]],Table1367[Total]),"")</f>
        <v/>
      </c>
      <c r="M209" s="5" t="str">
        <f>IF(Table1367[[#This Row],[Name]]&lt;&gt;"",Table1367[[#This Row],[Name]],"")</f>
        <v/>
      </c>
      <c r="N209">
        <f>SUM(Table1367[[#This Row],[Class]:[Column3]])-Table1367[[#This Row],[Discard]]</f>
        <v>0</v>
      </c>
      <c r="O209" s="5">
        <f>RANK(Table1367[[#This Row],[Total2]],Table1367[Total2])</f>
        <v>28</v>
      </c>
      <c r="P209" s="5"/>
    </row>
    <row r="210" spans="10:16">
      <c r="J210" s="3">
        <f>IF(COUNT(Table13[[#This Row],[Sou]:[Bal]])&gt;0,MIN(Table13[[#This Row],[Sou]:[Bal]]),0)</f>
        <v>0</v>
      </c>
      <c r="K210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210" s="2" t="str">
        <f>IF(Table1367[[#This Row],[Total]]&lt;&gt;"",RANK(Table1367[[#This Row],[Total]],Table1367[Total]),"")</f>
        <v/>
      </c>
      <c r="M210" s="5" t="str">
        <f>IF(Table1367[[#This Row],[Name]]&lt;&gt;"",Table1367[[#This Row],[Name]],"")</f>
        <v/>
      </c>
      <c r="N210">
        <f>SUM(Table1367[[#This Row],[Class]:[Column3]])-Table1367[[#This Row],[Discard]]</f>
        <v>0</v>
      </c>
      <c r="O210" s="5">
        <f>RANK(Table1367[[#This Row],[Total2]],Table1367[Total2])</f>
        <v>28</v>
      </c>
      <c r="P210" s="5"/>
    </row>
    <row r="211" spans="10:16">
      <c r="J211" s="3">
        <f>IF(COUNT(Table13[[#This Row],[Sou]:[Bal]])&gt;0,MIN(Table13[[#This Row],[Sou]:[Bal]]),0)</f>
        <v>0</v>
      </c>
      <c r="K211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211" s="2" t="str">
        <f>IF(Table1367[[#This Row],[Total]]&lt;&gt;"",RANK(Table1367[[#This Row],[Total]],Table1367[Total]),"")</f>
        <v/>
      </c>
      <c r="M211" s="5" t="str">
        <f>IF(Table1367[[#This Row],[Name]]&lt;&gt;"",Table1367[[#This Row],[Name]],"")</f>
        <v/>
      </c>
      <c r="N211">
        <f>SUM(Table1367[[#This Row],[Class]:[Column3]])-Table1367[[#This Row],[Discard]]</f>
        <v>0</v>
      </c>
      <c r="O211" s="5">
        <f>RANK(Table1367[[#This Row],[Total2]],Table1367[Total2])</f>
        <v>28</v>
      </c>
      <c r="P211" s="5"/>
    </row>
    <row r="212" spans="10:16">
      <c r="J212" s="3">
        <f>IF(COUNT(Table13[[#This Row],[Sou]:[Bal]])&gt;0,MIN(Table13[[#This Row],[Sou]:[Bal]]),0)</f>
        <v>0</v>
      </c>
      <c r="K212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212" s="2" t="str">
        <f>IF(Table1367[[#This Row],[Total]]&lt;&gt;"",RANK(Table1367[[#This Row],[Total]],Table1367[Total]),"")</f>
        <v/>
      </c>
      <c r="M212" s="5" t="str">
        <f>IF(Table1367[[#This Row],[Name]]&lt;&gt;"",Table1367[[#This Row],[Name]],"")</f>
        <v/>
      </c>
      <c r="N212">
        <f>SUM(Table1367[[#This Row],[Class]:[Column3]])-Table1367[[#This Row],[Discard]]</f>
        <v>0</v>
      </c>
      <c r="O212" s="5">
        <f>RANK(Table1367[[#This Row],[Total2]],Table1367[Total2])</f>
        <v>28</v>
      </c>
      <c r="P212" s="5"/>
    </row>
    <row r="213" spans="10:16">
      <c r="J213" s="3">
        <f>IF(COUNT(Table13[[#This Row],[Sou]:[Bal]])&gt;0,MIN(Table13[[#This Row],[Sou]:[Bal]]),0)</f>
        <v>0</v>
      </c>
      <c r="K213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213" s="2" t="str">
        <f>IF(Table1367[[#This Row],[Total]]&lt;&gt;"",RANK(Table1367[[#This Row],[Total]],Table1367[Total]),"")</f>
        <v/>
      </c>
      <c r="M213" s="5" t="str">
        <f>IF(Table1367[[#This Row],[Name]]&lt;&gt;"",Table1367[[#This Row],[Name]],"")</f>
        <v/>
      </c>
      <c r="N213">
        <f>SUM(Table1367[[#This Row],[Class]:[Column3]])-Table1367[[#This Row],[Discard]]</f>
        <v>0</v>
      </c>
      <c r="O213" s="5">
        <f>RANK(Table1367[[#This Row],[Total2]],Table1367[Total2])</f>
        <v>28</v>
      </c>
      <c r="P213" s="5"/>
    </row>
    <row r="214" spans="10:16">
      <c r="J214" s="3">
        <f>IF(COUNT(Table13[[#This Row],[Sou]:[Bal]])&gt;0,MIN(Table13[[#This Row],[Sou]:[Bal]]),0)</f>
        <v>0</v>
      </c>
      <c r="K214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214" s="2" t="str">
        <f>IF(Table1367[[#This Row],[Total]]&lt;&gt;"",RANK(Table1367[[#This Row],[Total]],Table1367[Total]),"")</f>
        <v/>
      </c>
      <c r="M214" s="5" t="str">
        <f>IF(Table1367[[#This Row],[Name]]&lt;&gt;"",Table1367[[#This Row],[Name]],"")</f>
        <v/>
      </c>
      <c r="N214">
        <f>SUM(Table1367[[#This Row],[Class]:[Column3]])-Table1367[[#This Row],[Discard]]</f>
        <v>0</v>
      </c>
      <c r="O214" s="5">
        <f>RANK(Table1367[[#This Row],[Total2]],Table1367[Total2])</f>
        <v>28</v>
      </c>
      <c r="P214" s="5"/>
    </row>
    <row r="215" spans="10:16">
      <c r="J215" s="3">
        <f>IF(COUNT(Table13[[#This Row],[Sou]:[Bal]])&gt;0,MIN(Table13[[#This Row],[Sou]:[Bal]]),0)</f>
        <v>0</v>
      </c>
      <c r="K215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215" s="2" t="str">
        <f>IF(Table1367[[#This Row],[Total]]&lt;&gt;"",RANK(Table1367[[#This Row],[Total]],Table1367[Total]),"")</f>
        <v/>
      </c>
      <c r="M215" s="5" t="str">
        <f>IF(Table1367[[#This Row],[Name]]&lt;&gt;"",Table1367[[#This Row],[Name]],"")</f>
        <v/>
      </c>
      <c r="N215">
        <f>SUM(Table1367[[#This Row],[Class]:[Column3]])-Table1367[[#This Row],[Discard]]</f>
        <v>0</v>
      </c>
      <c r="O215" s="5">
        <f>RANK(Table1367[[#This Row],[Total2]],Table1367[Total2])</f>
        <v>28</v>
      </c>
      <c r="P215" s="5"/>
    </row>
    <row r="216" spans="10:16">
      <c r="J216" s="3">
        <f>IF(COUNT(Table13[[#This Row],[Sou]:[Bal]])&gt;0,MIN(Table13[[#This Row],[Sou]:[Bal]]),0)</f>
        <v>0</v>
      </c>
      <c r="K216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216" s="2" t="str">
        <f>IF(Table1367[[#This Row],[Total]]&lt;&gt;"",RANK(Table1367[[#This Row],[Total]],Table1367[Total]),"")</f>
        <v/>
      </c>
      <c r="M216" s="5" t="str">
        <f>IF(Table1367[[#This Row],[Name]]&lt;&gt;"",Table1367[[#This Row],[Name]],"")</f>
        <v/>
      </c>
      <c r="N216">
        <f>SUM(Table1367[[#This Row],[Class]:[Column3]])-Table1367[[#This Row],[Discard]]</f>
        <v>0</v>
      </c>
      <c r="O216" s="5">
        <f>RANK(Table1367[[#This Row],[Total2]],Table1367[Total2])</f>
        <v>28</v>
      </c>
      <c r="P216" s="5"/>
    </row>
    <row r="217" spans="10:16">
      <c r="J217" s="3">
        <f>IF(COUNT(Table13[[#This Row],[Sou]:[Bal]])&gt;0,MIN(Table13[[#This Row],[Sou]:[Bal]]),0)</f>
        <v>0</v>
      </c>
      <c r="K217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217" s="2" t="str">
        <f>IF(Table1367[[#This Row],[Total]]&lt;&gt;"",RANK(Table1367[[#This Row],[Total]],Table1367[Total]),"")</f>
        <v/>
      </c>
      <c r="M217" s="5" t="str">
        <f>IF(Table1367[[#This Row],[Name]]&lt;&gt;"",Table1367[[#This Row],[Name]],"")</f>
        <v/>
      </c>
      <c r="N217">
        <f>SUM(Table1367[[#This Row],[Class]:[Column3]])-Table1367[[#This Row],[Discard]]</f>
        <v>0</v>
      </c>
      <c r="O217" s="5">
        <f>RANK(Table1367[[#This Row],[Total2]],Table1367[Total2])</f>
        <v>28</v>
      </c>
      <c r="P217" s="5"/>
    </row>
    <row r="218" spans="10:16">
      <c r="J218" s="3">
        <f>IF(COUNT(Table13[[#This Row],[Sou]:[Bal]])&gt;0,MIN(Table13[[#This Row],[Sou]:[Bal]]),0)</f>
        <v>0</v>
      </c>
      <c r="K218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218" s="2" t="str">
        <f>IF(Table1367[[#This Row],[Total]]&lt;&gt;"",RANK(Table1367[[#This Row],[Total]],Table1367[Total]),"")</f>
        <v/>
      </c>
      <c r="M218" s="5" t="str">
        <f>IF(Table1367[[#This Row],[Name]]&lt;&gt;"",Table1367[[#This Row],[Name]],"")</f>
        <v/>
      </c>
      <c r="N218">
        <f>SUM(Table1367[[#This Row],[Class]:[Column3]])-Table1367[[#This Row],[Discard]]</f>
        <v>0</v>
      </c>
      <c r="O218" s="5">
        <f>RANK(Table1367[[#This Row],[Total2]],Table1367[Total2])</f>
        <v>28</v>
      </c>
      <c r="P218" s="5"/>
    </row>
    <row r="219" spans="10:16">
      <c r="J219" s="3">
        <f>IF(COUNT(Table13[[#This Row],[Sou]:[Bal]])&gt;0,MIN(Table13[[#This Row],[Sou]:[Bal]]),0)</f>
        <v>0</v>
      </c>
      <c r="K219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219" s="2" t="str">
        <f>IF(Table1367[[#This Row],[Total]]&lt;&gt;"",RANK(Table1367[[#This Row],[Total]],Table1367[Total]),"")</f>
        <v/>
      </c>
      <c r="M219" s="5" t="str">
        <f>IF(Table1367[[#This Row],[Name]]&lt;&gt;"",Table1367[[#This Row],[Name]],"")</f>
        <v/>
      </c>
      <c r="N219">
        <f>SUM(Table1367[[#This Row],[Class]:[Column3]])-Table1367[[#This Row],[Discard]]</f>
        <v>0</v>
      </c>
      <c r="O219" s="5">
        <f>RANK(Table1367[[#This Row],[Total2]],Table1367[Total2])</f>
        <v>28</v>
      </c>
      <c r="P219" s="5"/>
    </row>
    <row r="220" spans="10:16">
      <c r="J220" s="3">
        <f>IF(COUNT(Table13[[#This Row],[Sou]:[Bal]])&gt;0,MIN(Table13[[#This Row],[Sou]:[Bal]]),0)</f>
        <v>0</v>
      </c>
      <c r="K220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220" s="2" t="str">
        <f>IF(Table1367[[#This Row],[Total]]&lt;&gt;"",RANK(Table1367[[#This Row],[Total]],Table1367[Total]),"")</f>
        <v/>
      </c>
      <c r="M220" s="5" t="str">
        <f>IF(Table1367[[#This Row],[Name]]&lt;&gt;"",Table1367[[#This Row],[Name]],"")</f>
        <v/>
      </c>
      <c r="N220">
        <f>SUM(Table1367[[#This Row],[Class]:[Column3]])-Table1367[[#This Row],[Discard]]</f>
        <v>0</v>
      </c>
      <c r="O220" s="5">
        <f>RANK(Table1367[[#This Row],[Total2]],Table1367[Total2])</f>
        <v>28</v>
      </c>
      <c r="P220" s="5"/>
    </row>
    <row r="221" spans="10:16">
      <c r="J221" s="3">
        <f>IF(COUNT(Table13[[#This Row],[Sou]:[Bal]])&gt;0,MIN(Table13[[#This Row],[Sou]:[Bal]]),0)</f>
        <v>0</v>
      </c>
      <c r="K221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221" s="2" t="str">
        <f>IF(Table1367[[#This Row],[Total]]&lt;&gt;"",RANK(Table1367[[#This Row],[Total]],Table1367[Total]),"")</f>
        <v/>
      </c>
      <c r="M221" s="5" t="str">
        <f>IF(Table1367[[#This Row],[Name]]&lt;&gt;"",Table1367[[#This Row],[Name]],"")</f>
        <v/>
      </c>
      <c r="N221">
        <f>SUM(Table1367[[#This Row],[Class]:[Column3]])-Table1367[[#This Row],[Discard]]</f>
        <v>0</v>
      </c>
      <c r="O221" s="5">
        <f>RANK(Table1367[[#This Row],[Total2]],Table1367[Total2])</f>
        <v>28</v>
      </c>
      <c r="P221" s="5"/>
    </row>
    <row r="222" spans="10:16">
      <c r="J222" s="3">
        <f>IF(COUNT(Table13[[#This Row],[Sou]:[Bal]])&gt;0,MIN(Table13[[#This Row],[Sou]:[Bal]]),0)</f>
        <v>0</v>
      </c>
      <c r="K222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222" s="2" t="str">
        <f>IF(Table1367[[#This Row],[Total]]&lt;&gt;"",RANK(Table1367[[#This Row],[Total]],Table1367[Total]),"")</f>
        <v/>
      </c>
      <c r="M222" s="5" t="str">
        <f>IF(Table1367[[#This Row],[Name]]&lt;&gt;"",Table1367[[#This Row],[Name]],"")</f>
        <v/>
      </c>
      <c r="N222">
        <f>SUM(Table1367[[#This Row],[Class]:[Column3]])-Table1367[[#This Row],[Discard]]</f>
        <v>0</v>
      </c>
      <c r="O222" s="5">
        <f>RANK(Table1367[[#This Row],[Total2]],Table1367[Total2])</f>
        <v>28</v>
      </c>
      <c r="P222" s="5"/>
    </row>
    <row r="223" spans="1:16">
      <c r="A223" s="11"/>
      <c r="B223" s="10"/>
      <c r="C223" s="10"/>
      <c r="D223" s="10"/>
      <c r="E223" s="10"/>
      <c r="F223" s="10"/>
      <c r="G223" s="10"/>
      <c r="H223" s="10"/>
      <c r="I223" s="10"/>
      <c r="J223" s="42">
        <f>IF(COUNT(Table13[[#This Row],[Sou]:[Bal]])&gt;0,MIN(Table13[[#This Row],[Sou]:[Bal]]),0)</f>
        <v>0</v>
      </c>
      <c r="K223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L223" s="10" t="str">
        <f>IF(Table1367[[#This Row],[Total]]&lt;&gt;"",RANK(Table1367[[#This Row],[Total]],Table1367[Total]),"")</f>
        <v/>
      </c>
      <c r="M223" s="5" t="str">
        <f>IF(Table1367[[#This Row],[Name]]&lt;&gt;"",Table1367[[#This Row],[Name]],"")</f>
        <v/>
      </c>
      <c r="N223">
        <f>SUM(Table1367[[#This Row],[Class]:[Column3]])-Table1367[[#This Row],[Discard]]</f>
        <v>0</v>
      </c>
      <c r="O223" s="5">
        <f>RANK(Table1367[[#This Row],[Total2]],Table1367[Total2])</f>
        <v>28</v>
      </c>
      <c r="P223" s="5"/>
    </row>
    <row r="224" spans="1:16">
      <c r="A224" s="33"/>
      <c r="B224" s="34"/>
      <c r="C224" s="34"/>
      <c r="D224" s="34"/>
      <c r="E224" s="34"/>
      <c r="F224" s="34"/>
      <c r="G224" s="34"/>
      <c r="J224" s="42">
        <f>IF(COUNT(Table1367[[#This Row],[Class]:[Column4]])&gt;1,MIN(Table1367[[#This Row],[Class]:[Column4]]),0)</f>
        <v>0</v>
      </c>
      <c r="K224" s="17"/>
      <c r="N224">
        <f>SUM(Table1367[[#This Row],[Class]:[Column3]])-Table1367[[#This Row],[Discard]]</f>
        <v>0</v>
      </c>
      <c r="O224" s="5">
        <f>RANK(Table1367[[#This Row],[Total2]],Table1367[Total2])</f>
        <v>28</v>
      </c>
      <c r="P224" s="5"/>
    </row>
    <row r="225" spans="1:16">
      <c r="A225" s="33"/>
      <c r="B225" s="34"/>
      <c r="C225" s="34"/>
      <c r="D225" s="34"/>
      <c r="E225" s="34"/>
      <c r="F225" s="34"/>
      <c r="G225" s="34"/>
      <c r="I225" s="2">
        <v>0</v>
      </c>
      <c r="J225" s="42">
        <f>IF(COUNT(Table1367[[#This Row],[Class]:[Column4]])&gt;1,MIN(Table1367[[#This Row],[Class]:[Column4]]),0)</f>
        <v>0</v>
      </c>
      <c r="K225" s="17"/>
      <c r="N225">
        <f>SUM(Table1367[[#This Row],[Class]:[Column3]])-Table1367[[#This Row],[Discard]]</f>
        <v>0</v>
      </c>
      <c r="O225" s="5">
        <f>RANK(Table1367[[#This Row],[Total2]],Table1367[Total2])</f>
        <v>28</v>
      </c>
      <c r="P225" s="5"/>
    </row>
    <row r="226" spans="1:16">
      <c r="A226" s="33"/>
      <c r="B226" s="34"/>
      <c r="C226" s="34"/>
      <c r="D226" s="34"/>
      <c r="E226" s="34"/>
      <c r="F226" s="36"/>
      <c r="G226" s="34"/>
      <c r="J226" s="42">
        <f>IF(COUNT(Table1367[[#This Row],[Class]:[Column4]])&gt;1,MIN(Table1367[[#This Row],[Class]:[Column4]]),0)</f>
        <v>0</v>
      </c>
      <c r="K226" s="17"/>
      <c r="N226">
        <f>SUM(Table1367[[#This Row],[Class]:[Column3]])-Table1367[[#This Row],[Discard]]</f>
        <v>0</v>
      </c>
      <c r="O226" s="5">
        <f>RANK(Table1367[[#This Row],[Total2]],Table1367[Total2])</f>
        <v>28</v>
      </c>
      <c r="P226" s="5"/>
    </row>
    <row r="227" spans="1:16">
      <c r="A227" s="33"/>
      <c r="B227" s="34"/>
      <c r="C227" s="34"/>
      <c r="D227" s="34"/>
      <c r="E227" s="34"/>
      <c r="F227" s="34"/>
      <c r="G227" s="34"/>
      <c r="I227" s="2">
        <v>0</v>
      </c>
      <c r="J227" s="42">
        <f>IF(COUNT(Table1367[[#This Row],[Class]:[Column4]])&gt;1,MIN(Table1367[[#This Row],[Class]:[Column4]]),0)</f>
        <v>0</v>
      </c>
      <c r="K227" s="17"/>
      <c r="N227">
        <f>SUM(Table1367[[#This Row],[Class]:[Column3]])-Table1367[[#This Row],[Discard]]</f>
        <v>0</v>
      </c>
      <c r="O227" s="5">
        <f>RANK(Table1367[[#This Row],[Total2]],Table1367[Total2])</f>
        <v>28</v>
      </c>
      <c r="P227" s="5"/>
    </row>
    <row r="228" spans="1:16">
      <c r="A228" s="35"/>
      <c r="B228" s="36"/>
      <c r="C228" s="34"/>
      <c r="D228" s="34"/>
      <c r="E228" s="34"/>
      <c r="F228" s="36"/>
      <c r="G228" s="36"/>
      <c r="H228" s="10"/>
      <c r="I228" s="10"/>
      <c r="J228" s="42">
        <f>IF(COUNT(Table1367[[#This Row],[Class]:[Column4]])&gt;1,MIN(Table1367[[#This Row],[Class]:[Column4]]),0)</f>
        <v>0</v>
      </c>
      <c r="K228" s="17"/>
      <c r="L228" s="10"/>
      <c r="N228">
        <f>SUM(Table1367[[#This Row],[Class]:[Column3]])-Table1367[[#This Row],[Discard]]</f>
        <v>0</v>
      </c>
      <c r="O228" s="5">
        <f>RANK(Table1367[[#This Row],[Total2]],Table1367[Total2])</f>
        <v>28</v>
      </c>
      <c r="P228" s="5"/>
    </row>
    <row r="229" spans="10:16">
      <c r="J229" s="42"/>
      <c r="K229" s="17" t="str">
        <f>IF(SUM(Table1367[[#This Row],[Class]:[Column4]])-Table1367[[#This Row],[Discard]]+Table1367[[#This Row],[Discard]]/100000&gt;0,SUM(Table1367[[#This Row],[Class]:[Column4]])-Table1367[[#This Row],[Discard]]*0.9999,"")</f>
        <v/>
      </c>
      <c r="O229" s="5"/>
      <c r="P229" s="5"/>
    </row>
  </sheetData>
  <mergeCells count="1">
    <mergeCell ref="E1:G1"/>
  </mergeCells>
  <conditionalFormatting sqref="A19">
    <cfRule type="expression" dxfId="0" priority="1">
      <formula>AND(ET=9,$A19&gt;10)</formula>
    </cfRule>
  </conditionalFormatting>
  <pageMargins left="0.75" right="0.75" top="1" bottom="1" header="0.5" footer="0.5"/>
  <pageSetup paperSize="9" scale="58" orientation="portrait"/>
  <headerFooter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6"/>
  <sheetViews>
    <sheetView workbookViewId="0">
      <selection activeCell="A1" sqref="A1:K1"/>
    </sheetView>
  </sheetViews>
  <sheetFormatPr defaultColWidth="8.83333333333333" defaultRowHeight="13.2"/>
  <cols>
    <col min="1" max="1" width="24" style="46" customWidth="1"/>
    <col min="2" max="4" width="9.33333333333333" style="46" customWidth="1"/>
    <col min="5" max="6" width="9.33333333333333" style="47" customWidth="1"/>
    <col min="7" max="7" width="8.83333333333333" style="46"/>
    <col min="8" max="8" width="11" style="46" customWidth="1"/>
    <col min="9" max="9" width="9.33333333333333" style="46" customWidth="1"/>
    <col min="10" max="10" width="9.33333333333333" style="46" hidden="1" customWidth="1"/>
    <col min="11" max="11" width="9.33333333333333" style="46" customWidth="1"/>
    <col min="12" max="13" width="9.83333333333333" style="46" hidden="1" customWidth="1"/>
    <col min="14" max="16384" width="8.83333333333333" style="46"/>
  </cols>
  <sheetData>
    <row r="1" s="105" customFormat="1" ht="18.75" customHeight="1" spans="1:11">
      <c r="A1" s="106" t="s">
        <v>177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ht="18.75" customHeight="1" spans="1:13">
      <c r="A2" s="107" t="s">
        <v>1</v>
      </c>
      <c r="B2" s="108" t="s">
        <v>127</v>
      </c>
      <c r="C2" s="108" t="s">
        <v>3</v>
      </c>
      <c r="D2" s="108" t="s">
        <v>4</v>
      </c>
      <c r="E2" s="108" t="s">
        <v>5</v>
      </c>
      <c r="F2" s="108" t="s">
        <v>6</v>
      </c>
      <c r="G2" s="108" t="s">
        <v>7</v>
      </c>
      <c r="H2" s="108" t="s">
        <v>8</v>
      </c>
      <c r="I2" s="108" t="s">
        <v>9</v>
      </c>
      <c r="J2" s="108"/>
      <c r="K2" s="108" t="s">
        <v>11</v>
      </c>
      <c r="L2" s="110" t="s">
        <v>12</v>
      </c>
      <c r="M2" s="110" t="s">
        <v>12</v>
      </c>
    </row>
    <row r="3" ht="18.75" customHeight="1" spans="1:14">
      <c r="A3" s="109" t="s">
        <v>129</v>
      </c>
      <c r="B3" s="56" t="s">
        <v>17</v>
      </c>
      <c r="C3" s="56">
        <v>960</v>
      </c>
      <c r="D3" s="59">
        <v>1000</v>
      </c>
      <c r="E3" s="56"/>
      <c r="F3" s="56"/>
      <c r="G3" s="56"/>
      <c r="H3" s="56">
        <v>0</v>
      </c>
      <c r="I3" s="56">
        <f t="shared" ref="I3:I36" si="0">C3+D3-MIN(C3,D3)</f>
        <v>1000</v>
      </c>
      <c r="J3" s="109"/>
      <c r="K3" s="64">
        <v>1</v>
      </c>
      <c r="L3" s="47"/>
      <c r="M3" s="46">
        <v>96</v>
      </c>
      <c r="N3" s="46" t="str">
        <f t="shared" ref="N3:N36" si="1">RIGHT(A3,LEN(A3)-SEARCH(" ",A3,1))&amp;", "&amp;LEFT(A3,(SEARCH(" ",A3,1)))</f>
        <v>Isac, Ghenadie </v>
      </c>
    </row>
    <row r="4" ht="18.75" customHeight="1" spans="1:14">
      <c r="A4" s="109" t="s">
        <v>128</v>
      </c>
      <c r="B4" s="56" t="s">
        <v>20</v>
      </c>
      <c r="C4" s="56">
        <v>1000</v>
      </c>
      <c r="D4" s="59">
        <v>960</v>
      </c>
      <c r="E4" s="56"/>
      <c r="F4" s="56"/>
      <c r="G4" s="56"/>
      <c r="H4" s="56">
        <v>0</v>
      </c>
      <c r="I4" s="56">
        <f t="shared" si="0"/>
        <v>1000</v>
      </c>
      <c r="J4" s="109"/>
      <c r="K4" s="64">
        <v>1</v>
      </c>
      <c r="L4" s="47">
        <v>306</v>
      </c>
      <c r="M4" s="46">
        <v>330</v>
      </c>
      <c r="N4" s="46" t="str">
        <f t="shared" si="1"/>
        <v>Cathcart, Owen </v>
      </c>
    </row>
    <row r="5" ht="18.75" customHeight="1" spans="1:14">
      <c r="A5" s="109" t="s">
        <v>178</v>
      </c>
      <c r="B5" s="56" t="s">
        <v>20</v>
      </c>
      <c r="C5" s="56">
        <v>920</v>
      </c>
      <c r="D5" s="59">
        <v>880</v>
      </c>
      <c r="E5" s="56"/>
      <c r="F5" s="56"/>
      <c r="G5" s="56"/>
      <c r="H5" s="56">
        <v>0</v>
      </c>
      <c r="I5" s="56">
        <f t="shared" si="0"/>
        <v>920</v>
      </c>
      <c r="J5" s="109"/>
      <c r="K5" s="64">
        <v>3</v>
      </c>
      <c r="L5" s="47">
        <v>124</v>
      </c>
      <c r="M5" s="46">
        <v>358</v>
      </c>
      <c r="N5" s="46" t="str">
        <f t="shared" si="1"/>
        <v>Duffy, Ethan </v>
      </c>
    </row>
    <row r="6" ht="18.75" customHeight="1" spans="1:14">
      <c r="A6" s="109" t="s">
        <v>132</v>
      </c>
      <c r="B6" s="56" t="s">
        <v>17</v>
      </c>
      <c r="C6" s="56">
        <v>860</v>
      </c>
      <c r="D6" s="59">
        <v>920</v>
      </c>
      <c r="E6" s="56"/>
      <c r="F6" s="56"/>
      <c r="G6" s="56"/>
      <c r="H6" s="56">
        <v>0</v>
      </c>
      <c r="I6" s="56">
        <f t="shared" si="0"/>
        <v>920</v>
      </c>
      <c r="J6" s="109"/>
      <c r="K6" s="64">
        <v>3</v>
      </c>
      <c r="L6" s="47">
        <v>158</v>
      </c>
      <c r="M6" s="46">
        <v>270</v>
      </c>
      <c r="N6" s="46" t="str">
        <f t="shared" si="1"/>
        <v>Vaughan, Paddy </v>
      </c>
    </row>
    <row r="7" ht="18.75" customHeight="1" spans="1:14">
      <c r="A7" s="109" t="s">
        <v>179</v>
      </c>
      <c r="B7" s="56" t="s">
        <v>17</v>
      </c>
      <c r="C7" s="56">
        <v>880</v>
      </c>
      <c r="D7" s="59">
        <v>800</v>
      </c>
      <c r="E7" s="56"/>
      <c r="F7" s="56"/>
      <c r="G7" s="56"/>
      <c r="H7" s="56">
        <v>0</v>
      </c>
      <c r="I7" s="56">
        <f t="shared" si="0"/>
        <v>880</v>
      </c>
      <c r="J7" s="109"/>
      <c r="K7" s="64">
        <v>5</v>
      </c>
      <c r="L7" s="47"/>
      <c r="M7" s="46">
        <v>368</v>
      </c>
      <c r="N7" s="46" t="str">
        <f t="shared" si="1"/>
        <v>Mc Govern, Alex </v>
      </c>
    </row>
    <row r="8" ht="18.75" customHeight="1" spans="1:14">
      <c r="A8" s="109" t="s">
        <v>180</v>
      </c>
      <c r="B8" s="56" t="s">
        <v>30</v>
      </c>
      <c r="C8" s="56">
        <v>820</v>
      </c>
      <c r="D8" s="59">
        <v>860</v>
      </c>
      <c r="E8" s="56"/>
      <c r="F8" s="56"/>
      <c r="G8" s="56"/>
      <c r="H8" s="56">
        <v>0</v>
      </c>
      <c r="I8" s="56">
        <f t="shared" si="0"/>
        <v>860</v>
      </c>
      <c r="J8" s="109"/>
      <c r="K8" s="64">
        <v>6</v>
      </c>
      <c r="L8" s="47"/>
      <c r="N8" s="46" t="str">
        <f t="shared" si="1"/>
        <v>Joyce, Thomas </v>
      </c>
    </row>
    <row r="9" ht="18.75" customHeight="1" spans="1:14">
      <c r="A9" s="109" t="s">
        <v>181</v>
      </c>
      <c r="B9" s="56" t="s">
        <v>20</v>
      </c>
      <c r="C9" s="56">
        <v>800</v>
      </c>
      <c r="D9" s="59">
        <v>840</v>
      </c>
      <c r="E9" s="56"/>
      <c r="F9" s="56"/>
      <c r="G9" s="56"/>
      <c r="H9" s="56">
        <v>0</v>
      </c>
      <c r="I9" s="56">
        <f t="shared" si="0"/>
        <v>840</v>
      </c>
      <c r="J9" s="109"/>
      <c r="K9" s="63">
        <v>7</v>
      </c>
      <c r="L9" s="47">
        <v>266</v>
      </c>
      <c r="M9" s="46">
        <v>198</v>
      </c>
      <c r="N9" s="46" t="str">
        <f t="shared" si="1"/>
        <v>Gallagher, John </v>
      </c>
    </row>
    <row r="10" ht="18.75" customHeight="1" spans="1:14">
      <c r="A10" s="109" t="s">
        <v>144</v>
      </c>
      <c r="B10" s="56" t="s">
        <v>30</v>
      </c>
      <c r="C10" s="56">
        <v>840</v>
      </c>
      <c r="D10" s="59">
        <v>0</v>
      </c>
      <c r="E10" s="56"/>
      <c r="F10" s="56"/>
      <c r="G10" s="56"/>
      <c r="H10" s="56">
        <v>0</v>
      </c>
      <c r="I10" s="56">
        <f t="shared" si="0"/>
        <v>840</v>
      </c>
      <c r="J10" s="109"/>
      <c r="K10" s="64">
        <v>7</v>
      </c>
      <c r="L10" s="47">
        <v>45</v>
      </c>
      <c r="M10" s="46">
        <v>186</v>
      </c>
      <c r="N10" s="46" t="str">
        <f t="shared" si="1"/>
        <v>Dapkus, Kristijonas </v>
      </c>
    </row>
    <row r="11" ht="18.75" customHeight="1" spans="1:14">
      <c r="A11" s="109" t="s">
        <v>134</v>
      </c>
      <c r="B11" s="56" t="s">
        <v>20</v>
      </c>
      <c r="C11" s="56">
        <v>790</v>
      </c>
      <c r="D11" s="59">
        <v>820</v>
      </c>
      <c r="E11" s="56"/>
      <c r="F11" s="56"/>
      <c r="G11" s="56"/>
      <c r="H11" s="56">
        <v>0</v>
      </c>
      <c r="I11" s="56">
        <f t="shared" si="0"/>
        <v>820</v>
      </c>
      <c r="J11" s="109"/>
      <c r="K11" s="64">
        <v>9</v>
      </c>
      <c r="L11" s="47">
        <v>262</v>
      </c>
      <c r="M11" s="46">
        <v>250</v>
      </c>
      <c r="N11" s="46" t="str">
        <f t="shared" si="1"/>
        <v>Nugent, Conor </v>
      </c>
    </row>
    <row r="12" ht="18.75" customHeight="1" spans="1:14">
      <c r="A12" s="109" t="s">
        <v>182</v>
      </c>
      <c r="B12" s="56" t="s">
        <v>30</v>
      </c>
      <c r="C12" s="56">
        <v>780</v>
      </c>
      <c r="D12" s="59">
        <v>790</v>
      </c>
      <c r="E12" s="56"/>
      <c r="F12" s="56"/>
      <c r="G12" s="56"/>
      <c r="H12" s="56">
        <v>0</v>
      </c>
      <c r="I12" s="56">
        <f t="shared" si="0"/>
        <v>790</v>
      </c>
      <c r="J12" s="109"/>
      <c r="K12" s="64">
        <v>10</v>
      </c>
      <c r="L12" s="47">
        <v>161</v>
      </c>
      <c r="M12" s="46">
        <v>228</v>
      </c>
      <c r="N12" s="46" t="str">
        <f t="shared" si="1"/>
        <v>Taylor, David </v>
      </c>
    </row>
    <row r="13" ht="18.75" customHeight="1" spans="1:14">
      <c r="A13" s="109" t="s">
        <v>183</v>
      </c>
      <c r="B13" s="56" t="s">
        <v>20</v>
      </c>
      <c r="C13" s="56">
        <v>770</v>
      </c>
      <c r="D13" s="59">
        <v>780</v>
      </c>
      <c r="E13" s="56"/>
      <c r="F13" s="56"/>
      <c r="G13" s="56"/>
      <c r="H13" s="56">
        <v>0</v>
      </c>
      <c r="I13" s="56">
        <f t="shared" si="0"/>
        <v>780</v>
      </c>
      <c r="J13" s="109"/>
      <c r="K13" s="64">
        <v>11</v>
      </c>
      <c r="L13" s="47">
        <v>121</v>
      </c>
      <c r="M13" s="46">
        <v>188</v>
      </c>
      <c r="N13" s="46" t="str">
        <f t="shared" si="1"/>
        <v>Dunne , Adam </v>
      </c>
    </row>
    <row r="14" ht="18.75" customHeight="1" spans="1:14">
      <c r="A14" s="54" t="s">
        <v>184</v>
      </c>
      <c r="B14" s="58" t="s">
        <v>26</v>
      </c>
      <c r="C14" s="56">
        <v>0</v>
      </c>
      <c r="D14" s="59">
        <v>765</v>
      </c>
      <c r="E14" s="56"/>
      <c r="F14" s="56"/>
      <c r="G14" s="56"/>
      <c r="H14" s="56">
        <v>0</v>
      </c>
      <c r="I14" s="56">
        <f t="shared" si="0"/>
        <v>765</v>
      </c>
      <c r="J14" s="109"/>
      <c r="K14" s="64">
        <v>12</v>
      </c>
      <c r="L14" s="47">
        <v>38</v>
      </c>
      <c r="M14" s="46">
        <v>154</v>
      </c>
      <c r="N14" s="46" t="str">
        <f t="shared" si="1"/>
        <v>O'Callaghan, Conor </v>
      </c>
    </row>
    <row r="15" ht="18.75" customHeight="1" spans="1:14">
      <c r="A15" s="54" t="s">
        <v>142</v>
      </c>
      <c r="B15" s="56" t="s">
        <v>20</v>
      </c>
      <c r="C15" s="56">
        <v>730</v>
      </c>
      <c r="D15" s="59">
        <v>765</v>
      </c>
      <c r="E15" s="56"/>
      <c r="F15" s="56"/>
      <c r="G15" s="56"/>
      <c r="H15" s="56">
        <v>0</v>
      </c>
      <c r="I15" s="56">
        <f t="shared" si="0"/>
        <v>765</v>
      </c>
      <c r="J15" s="109"/>
      <c r="K15" s="64">
        <v>12</v>
      </c>
      <c r="L15" s="47">
        <v>10</v>
      </c>
      <c r="M15" s="46">
        <v>124</v>
      </c>
      <c r="N15" s="46" t="str">
        <f t="shared" si="1"/>
        <v>Dick, Jack </v>
      </c>
    </row>
    <row r="16" ht="18.75" customHeight="1" spans="1:14">
      <c r="A16" s="54" t="s">
        <v>185</v>
      </c>
      <c r="B16" s="56" t="s">
        <v>20</v>
      </c>
      <c r="C16" s="56">
        <v>760</v>
      </c>
      <c r="D16" s="59">
        <v>0</v>
      </c>
      <c r="E16" s="56"/>
      <c r="F16" s="56"/>
      <c r="G16" s="56"/>
      <c r="H16" s="56">
        <v>0</v>
      </c>
      <c r="I16" s="56">
        <f t="shared" si="0"/>
        <v>760</v>
      </c>
      <c r="J16" s="109"/>
      <c r="K16" s="64">
        <v>14</v>
      </c>
      <c r="L16" s="47">
        <v>45</v>
      </c>
      <c r="M16" s="46">
        <v>102</v>
      </c>
      <c r="N16" s="46" t="str">
        <f t="shared" si="1"/>
        <v>Coert, Calum </v>
      </c>
    </row>
    <row r="17" ht="18.75" customHeight="1" spans="1:14">
      <c r="A17" s="54" t="s">
        <v>186</v>
      </c>
      <c r="B17" s="56" t="s">
        <v>17</v>
      </c>
      <c r="C17" s="56">
        <v>750</v>
      </c>
      <c r="D17" s="59">
        <v>0</v>
      </c>
      <c r="E17" s="56"/>
      <c r="F17" s="56"/>
      <c r="G17" s="56"/>
      <c r="H17" s="56">
        <v>0</v>
      </c>
      <c r="I17" s="56">
        <f t="shared" si="0"/>
        <v>750</v>
      </c>
      <c r="J17" s="109"/>
      <c r="K17" s="64">
        <v>15</v>
      </c>
      <c r="L17" s="47"/>
      <c r="M17" s="46">
        <v>62</v>
      </c>
      <c r="N17" s="46" t="str">
        <f t="shared" si="1"/>
        <v>Nguyen, Tommy </v>
      </c>
    </row>
    <row r="18" ht="18.75" customHeight="1" spans="1:14">
      <c r="A18" s="54" t="s">
        <v>146</v>
      </c>
      <c r="B18" s="56" t="s">
        <v>30</v>
      </c>
      <c r="C18" s="56">
        <v>740</v>
      </c>
      <c r="D18" s="56">
        <v>710</v>
      </c>
      <c r="E18" s="56"/>
      <c r="F18" s="56"/>
      <c r="G18" s="56"/>
      <c r="H18" s="56">
        <v>0</v>
      </c>
      <c r="I18" s="56">
        <f t="shared" si="0"/>
        <v>740</v>
      </c>
      <c r="J18" s="109"/>
      <c r="K18" s="64">
        <v>16</v>
      </c>
      <c r="L18" s="47"/>
      <c r="M18" s="46">
        <v>52</v>
      </c>
      <c r="N18" s="46" t="str">
        <f t="shared" si="1"/>
        <v>Costello, Paul </v>
      </c>
    </row>
    <row r="19" ht="18.75" customHeight="1" spans="1:14">
      <c r="A19" s="54" t="s">
        <v>187</v>
      </c>
      <c r="B19" s="56"/>
      <c r="C19" s="56">
        <v>0</v>
      </c>
      <c r="D19" s="59">
        <v>735</v>
      </c>
      <c r="E19" s="56"/>
      <c r="F19" s="56"/>
      <c r="G19" s="56"/>
      <c r="H19" s="56">
        <v>0</v>
      </c>
      <c r="I19" s="56">
        <f t="shared" si="0"/>
        <v>735</v>
      </c>
      <c r="J19" s="109"/>
      <c r="K19" s="64">
        <v>17</v>
      </c>
      <c r="L19" s="47">
        <v>38</v>
      </c>
      <c r="M19" s="46">
        <v>176</v>
      </c>
      <c r="N19" s="46" t="str">
        <f t="shared" si="1"/>
        <v>Smith, Conor </v>
      </c>
    </row>
    <row r="20" ht="18.75" customHeight="1" spans="1:14">
      <c r="A20" s="54" t="s">
        <v>85</v>
      </c>
      <c r="B20" s="56" t="s">
        <v>26</v>
      </c>
      <c r="C20" s="56">
        <v>685</v>
      </c>
      <c r="D20" s="59">
        <v>735</v>
      </c>
      <c r="E20" s="56"/>
      <c r="F20" s="56"/>
      <c r="G20" s="56"/>
      <c r="H20" s="56">
        <v>0</v>
      </c>
      <c r="I20" s="56">
        <f t="shared" si="0"/>
        <v>735</v>
      </c>
      <c r="J20" s="109"/>
      <c r="K20" s="64">
        <v>17</v>
      </c>
      <c r="L20" s="47"/>
      <c r="M20" s="46">
        <v>164</v>
      </c>
      <c r="N20" s="46" t="str">
        <f t="shared" si="1"/>
        <v>Olsson, Erik </v>
      </c>
    </row>
    <row r="21" ht="18.75" customHeight="1" spans="1:14">
      <c r="A21" s="54" t="s">
        <v>188</v>
      </c>
      <c r="B21" s="58" t="s">
        <v>20</v>
      </c>
      <c r="C21" s="56">
        <v>0</v>
      </c>
      <c r="D21" s="59">
        <v>735</v>
      </c>
      <c r="E21" s="56"/>
      <c r="F21" s="56"/>
      <c r="G21" s="56"/>
      <c r="H21" s="56">
        <v>0</v>
      </c>
      <c r="I21" s="56">
        <f t="shared" si="0"/>
        <v>735</v>
      </c>
      <c r="J21" s="109"/>
      <c r="K21" s="64">
        <v>17</v>
      </c>
      <c r="L21" s="47">
        <v>153</v>
      </c>
      <c r="M21" s="46">
        <v>164</v>
      </c>
      <c r="N21" s="46" t="str">
        <f t="shared" si="1"/>
        <v>Cherry, Matthew </v>
      </c>
    </row>
    <row r="22" ht="18.75" customHeight="1" spans="1:14">
      <c r="A22" s="54" t="s">
        <v>189</v>
      </c>
      <c r="B22" s="58" t="s">
        <v>20</v>
      </c>
      <c r="C22" s="56">
        <v>0</v>
      </c>
      <c r="D22" s="59">
        <v>735</v>
      </c>
      <c r="E22" s="56"/>
      <c r="F22" s="56"/>
      <c r="G22" s="56"/>
      <c r="H22" s="56">
        <v>0</v>
      </c>
      <c r="I22" s="56">
        <f t="shared" si="0"/>
        <v>735</v>
      </c>
      <c r="J22" s="109"/>
      <c r="K22" s="64">
        <v>17</v>
      </c>
      <c r="L22" s="47">
        <v>17</v>
      </c>
      <c r="M22" s="46">
        <v>132</v>
      </c>
      <c r="N22" s="46" t="str">
        <f t="shared" si="1"/>
        <v>Mc Climonds, Matthew </v>
      </c>
    </row>
    <row r="23" ht="18.75" customHeight="1" spans="1:14">
      <c r="A23" s="54" t="s">
        <v>190</v>
      </c>
      <c r="B23" s="56" t="s">
        <v>20</v>
      </c>
      <c r="C23" s="56">
        <v>720</v>
      </c>
      <c r="D23" s="59">
        <v>0</v>
      </c>
      <c r="E23" s="56"/>
      <c r="F23" s="56"/>
      <c r="G23" s="56"/>
      <c r="H23" s="56">
        <v>0</v>
      </c>
      <c r="I23" s="56">
        <f t="shared" si="0"/>
        <v>720</v>
      </c>
      <c r="J23" s="109"/>
      <c r="K23" s="64">
        <v>21</v>
      </c>
      <c r="L23" s="47"/>
      <c r="M23" s="46">
        <v>132</v>
      </c>
      <c r="N23" s="46" t="str">
        <f t="shared" si="1"/>
        <v>Zhang, Jason </v>
      </c>
    </row>
    <row r="24" ht="18.75" customHeight="1" spans="1:14">
      <c r="A24" s="54" t="s">
        <v>191</v>
      </c>
      <c r="B24" s="56" t="s">
        <v>17</v>
      </c>
      <c r="C24" s="56">
        <v>710</v>
      </c>
      <c r="D24" s="59">
        <v>0</v>
      </c>
      <c r="E24" s="56"/>
      <c r="F24" s="56"/>
      <c r="G24" s="56"/>
      <c r="H24" s="56">
        <v>0</v>
      </c>
      <c r="I24" s="56">
        <f t="shared" si="0"/>
        <v>710</v>
      </c>
      <c r="J24" s="109"/>
      <c r="K24" s="64">
        <v>22</v>
      </c>
      <c r="L24" s="47"/>
      <c r="N24" s="46" t="str">
        <f t="shared" si="1"/>
        <v>Hou, William </v>
      </c>
    </row>
    <row r="25" ht="18.75" customHeight="1" spans="1:14">
      <c r="A25" s="54" t="s">
        <v>192</v>
      </c>
      <c r="B25" s="56" t="s">
        <v>20</v>
      </c>
      <c r="C25" s="56">
        <v>700</v>
      </c>
      <c r="D25" s="59">
        <v>0</v>
      </c>
      <c r="E25" s="56"/>
      <c r="F25" s="56"/>
      <c r="G25" s="56"/>
      <c r="H25" s="56">
        <v>0</v>
      </c>
      <c r="I25" s="56">
        <f t="shared" si="0"/>
        <v>700</v>
      </c>
      <c r="J25" s="109"/>
      <c r="K25" s="64">
        <v>23</v>
      </c>
      <c r="L25" s="47"/>
      <c r="M25" s="46">
        <v>132</v>
      </c>
      <c r="N25" s="46" t="str">
        <f t="shared" si="1"/>
        <v>Murdock, Joshua </v>
      </c>
    </row>
    <row r="26" ht="18.75" customHeight="1" spans="1:14">
      <c r="A26" s="68" t="s">
        <v>193</v>
      </c>
      <c r="B26" s="58" t="s">
        <v>20</v>
      </c>
      <c r="C26" s="56">
        <v>0</v>
      </c>
      <c r="D26" s="59">
        <v>700</v>
      </c>
      <c r="E26" s="56"/>
      <c r="F26" s="56"/>
      <c r="G26" s="56"/>
      <c r="H26" s="56">
        <v>0</v>
      </c>
      <c r="I26" s="56">
        <f t="shared" si="0"/>
        <v>700</v>
      </c>
      <c r="J26" s="109"/>
      <c r="K26" s="64">
        <v>23</v>
      </c>
      <c r="N26" s="46" t="str">
        <f t="shared" si="1"/>
        <v>Montgomery, Philip </v>
      </c>
    </row>
    <row r="27" ht="18.75" customHeight="1" spans="1:14">
      <c r="A27" s="54" t="s">
        <v>102</v>
      </c>
      <c r="B27" s="58" t="s">
        <v>26</v>
      </c>
      <c r="C27" s="56">
        <v>0</v>
      </c>
      <c r="D27" s="59">
        <v>690</v>
      </c>
      <c r="E27" s="56"/>
      <c r="F27" s="56"/>
      <c r="G27" s="56"/>
      <c r="H27" s="56">
        <v>0</v>
      </c>
      <c r="I27" s="56">
        <f t="shared" si="0"/>
        <v>690</v>
      </c>
      <c r="J27" s="109"/>
      <c r="K27" s="64">
        <v>25</v>
      </c>
      <c r="N27" s="46" t="str">
        <f t="shared" si="1"/>
        <v>Leahy, Isaac </v>
      </c>
    </row>
    <row r="28" ht="18.75" customHeight="1" spans="1:14">
      <c r="A28" s="54" t="s">
        <v>194</v>
      </c>
      <c r="B28" s="56" t="s">
        <v>20</v>
      </c>
      <c r="C28" s="56">
        <v>685</v>
      </c>
      <c r="D28" s="59">
        <v>0</v>
      </c>
      <c r="E28" s="56"/>
      <c r="F28" s="56"/>
      <c r="G28" s="56"/>
      <c r="H28" s="56">
        <v>0</v>
      </c>
      <c r="I28" s="56">
        <f t="shared" si="0"/>
        <v>685</v>
      </c>
      <c r="J28" s="109"/>
      <c r="K28" s="64">
        <v>26</v>
      </c>
      <c r="N28" s="46" t="str">
        <f t="shared" si="1"/>
        <v>McClimonds, Matthew </v>
      </c>
    </row>
    <row r="29" ht="18.75" customHeight="1" spans="1:14">
      <c r="A29" s="68" t="s">
        <v>195</v>
      </c>
      <c r="B29" s="58" t="s">
        <v>17</v>
      </c>
      <c r="C29" s="56">
        <v>0</v>
      </c>
      <c r="D29" s="59">
        <v>680</v>
      </c>
      <c r="E29" s="56"/>
      <c r="F29" s="56"/>
      <c r="G29" s="56"/>
      <c r="H29" s="56">
        <v>0</v>
      </c>
      <c r="I29" s="56">
        <f t="shared" si="0"/>
        <v>680</v>
      </c>
      <c r="J29" s="109"/>
      <c r="K29" s="64">
        <v>27</v>
      </c>
      <c r="L29" s="47"/>
      <c r="M29" s="46">
        <v>132</v>
      </c>
      <c r="N29" s="46" t="str">
        <f t="shared" si="1"/>
        <v>Thompson, Richard </v>
      </c>
    </row>
    <row r="30" ht="18.75" customHeight="1" spans="1:14">
      <c r="A30" s="54" t="s">
        <v>99</v>
      </c>
      <c r="B30" s="58" t="s">
        <v>26</v>
      </c>
      <c r="C30" s="56">
        <v>0</v>
      </c>
      <c r="D30" s="59">
        <v>670</v>
      </c>
      <c r="E30" s="56"/>
      <c r="F30" s="56"/>
      <c r="G30" s="56"/>
      <c r="H30" s="56">
        <v>0</v>
      </c>
      <c r="I30" s="56">
        <f t="shared" si="0"/>
        <v>670</v>
      </c>
      <c r="J30" s="109"/>
      <c r="K30" s="64">
        <v>28</v>
      </c>
      <c r="L30" s="47"/>
      <c r="N30" s="46" t="str">
        <f t="shared" si="1"/>
        <v>Heinen, Marcus </v>
      </c>
    </row>
    <row r="31" ht="18.75" customHeight="1" spans="1:14">
      <c r="A31" s="54" t="s">
        <v>196</v>
      </c>
      <c r="B31" s="56" t="s">
        <v>20</v>
      </c>
      <c r="C31" s="56">
        <v>655</v>
      </c>
      <c r="D31" s="59">
        <v>0</v>
      </c>
      <c r="E31" s="56"/>
      <c r="F31" s="56"/>
      <c r="G31" s="56"/>
      <c r="H31" s="56">
        <v>0</v>
      </c>
      <c r="I31" s="56">
        <f t="shared" si="0"/>
        <v>655</v>
      </c>
      <c r="J31" s="109"/>
      <c r="K31" s="64">
        <v>29</v>
      </c>
      <c r="L31" s="47"/>
      <c r="M31" s="46">
        <v>132</v>
      </c>
      <c r="N31" s="46" t="str">
        <f t="shared" si="1"/>
        <v>Caffery, Conor </v>
      </c>
    </row>
    <row r="32" ht="18.75" customHeight="1" spans="1:14">
      <c r="A32" s="54" t="s">
        <v>197</v>
      </c>
      <c r="B32" s="56" t="s">
        <v>20</v>
      </c>
      <c r="C32" s="56">
        <v>655</v>
      </c>
      <c r="D32" s="59">
        <v>0</v>
      </c>
      <c r="E32" s="56"/>
      <c r="F32" s="56"/>
      <c r="G32" s="56"/>
      <c r="H32" s="56">
        <v>0</v>
      </c>
      <c r="I32" s="56">
        <f t="shared" si="0"/>
        <v>655</v>
      </c>
      <c r="J32" s="109"/>
      <c r="K32" s="64">
        <v>29</v>
      </c>
      <c r="N32" s="46" t="str">
        <f t="shared" si="1"/>
        <v>Farrelly, Conor </v>
      </c>
    </row>
    <row r="33" ht="18.75" customHeight="1" spans="1:14">
      <c r="A33" s="54" t="s">
        <v>198</v>
      </c>
      <c r="B33" s="56" t="s">
        <v>20</v>
      </c>
      <c r="C33" s="56">
        <v>655</v>
      </c>
      <c r="D33" s="59">
        <v>0</v>
      </c>
      <c r="E33" s="56"/>
      <c r="F33" s="56"/>
      <c r="G33" s="56"/>
      <c r="H33" s="56">
        <v>0</v>
      </c>
      <c r="I33" s="56">
        <f t="shared" si="0"/>
        <v>655</v>
      </c>
      <c r="J33" s="109"/>
      <c r="K33" s="64">
        <v>29</v>
      </c>
      <c r="N33" s="46" t="str">
        <f t="shared" si="1"/>
        <v>Caffery, Oran </v>
      </c>
    </row>
    <row r="34" ht="18.75" customHeight="1" spans="1:14">
      <c r="A34" s="54" t="s">
        <v>199</v>
      </c>
      <c r="B34" s="56" t="s">
        <v>20</v>
      </c>
      <c r="C34" s="56">
        <v>655</v>
      </c>
      <c r="D34" s="59">
        <v>0</v>
      </c>
      <c r="E34" s="56"/>
      <c r="F34" s="56"/>
      <c r="G34" s="56"/>
      <c r="H34" s="56">
        <v>0</v>
      </c>
      <c r="I34" s="56">
        <f t="shared" si="0"/>
        <v>655</v>
      </c>
      <c r="J34" s="109"/>
      <c r="K34" s="64">
        <v>29</v>
      </c>
      <c r="N34" s="46" t="str">
        <f t="shared" si="1"/>
        <v>Ryzanowski, Remigiusz </v>
      </c>
    </row>
    <row r="35" ht="18.75" customHeight="1" spans="1:14">
      <c r="A35" s="68" t="s">
        <v>200</v>
      </c>
      <c r="B35" s="56" t="s">
        <v>17</v>
      </c>
      <c r="C35" s="56">
        <v>625</v>
      </c>
      <c r="D35" s="59">
        <v>0</v>
      </c>
      <c r="E35" s="56"/>
      <c r="F35" s="56"/>
      <c r="G35" s="56"/>
      <c r="H35" s="56">
        <v>0</v>
      </c>
      <c r="I35" s="56">
        <f t="shared" si="0"/>
        <v>625</v>
      </c>
      <c r="J35" s="109"/>
      <c r="K35" s="64">
        <v>33</v>
      </c>
      <c r="N35" s="46" t="str">
        <f t="shared" si="1"/>
        <v>O'Reilly, Ciaran </v>
      </c>
    </row>
    <row r="36" ht="18.75" customHeight="1" spans="1:14">
      <c r="A36" s="54" t="s">
        <v>201</v>
      </c>
      <c r="B36" s="56" t="s">
        <v>20</v>
      </c>
      <c r="C36" s="56">
        <v>625</v>
      </c>
      <c r="D36" s="59">
        <v>0</v>
      </c>
      <c r="E36" s="56"/>
      <c r="F36" s="56"/>
      <c r="G36" s="56"/>
      <c r="H36" s="56">
        <v>0</v>
      </c>
      <c r="I36" s="56">
        <f t="shared" si="0"/>
        <v>625</v>
      </c>
      <c r="J36" s="109"/>
      <c r="K36" s="64">
        <v>33</v>
      </c>
      <c r="N36" s="46" t="str">
        <f t="shared" si="1"/>
        <v>Fitzsimons, Steven </v>
      </c>
    </row>
  </sheetData>
  <mergeCells count="1">
    <mergeCell ref="A1:K1"/>
  </mergeCells>
  <printOptions horizontalCentered="1" gridLines="1"/>
  <pageMargins left="0.590277777777778" right="0.629166666666667" top="0.590277777777778" bottom="0.786805555555556" header="0.393055555555556" footer="0.471527777777778"/>
  <pageSetup paperSize="9" scale="77" orientation="portrait"/>
  <headerFooter>
    <oddHeader>&amp;CPage &amp;P&amp;RUnder 12 Boys</oddHeader>
    <oddFooter>&amp;LIrish Junior Boys Ranking List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  <pageSetUpPr fitToPage="1"/>
  </sheetPr>
  <dimension ref="A1:O229"/>
  <sheetViews>
    <sheetView topLeftCell="A30" workbookViewId="0">
      <selection activeCell="A40" sqref="A40"/>
    </sheetView>
  </sheetViews>
  <sheetFormatPr defaultColWidth="9" defaultRowHeight="15.6"/>
  <cols>
    <col min="1" max="1" width="25.5" customWidth="1"/>
    <col min="2" max="2" width="12.1666666666667" style="2" customWidth="1"/>
    <col min="3" max="7" width="8.5" style="2" customWidth="1"/>
    <col min="8" max="9" width="8.5" style="2" hidden="1" customWidth="1"/>
    <col min="10" max="10" width="8.5" style="3" customWidth="1"/>
    <col min="11" max="11" width="10.8333333333333" style="4"/>
    <col min="12" max="12" width="10.8333333333333" style="2"/>
    <col min="13" max="13" width="22.3333333333333" style="5" customWidth="1"/>
    <col min="14" max="15" width="9" hidden="1" customWidth="1"/>
  </cols>
  <sheetData>
    <row r="1" s="1" customFormat="1" ht="28.8" spans="1:13">
      <c r="A1" s="1" t="s">
        <v>202</v>
      </c>
      <c r="B1" s="6"/>
      <c r="C1" s="6"/>
      <c r="D1" s="6"/>
      <c r="E1" s="32">
        <f ca="1">TODAY()</f>
        <v>43362</v>
      </c>
      <c r="F1" s="6"/>
      <c r="G1" s="6"/>
      <c r="H1" s="6"/>
      <c r="I1" s="6"/>
      <c r="J1" s="13"/>
      <c r="K1" s="14"/>
      <c r="L1" s="6"/>
      <c r="M1" s="15"/>
    </row>
    <row r="3" s="2" customFormat="1" spans="1:15">
      <c r="A3" s="2" t="s">
        <v>1</v>
      </c>
      <c r="B3" s="2" t="s">
        <v>73</v>
      </c>
      <c r="C3" s="2" t="s">
        <v>74</v>
      </c>
      <c r="D3" s="2" t="s">
        <v>75</v>
      </c>
      <c r="E3" s="2" t="s">
        <v>76</v>
      </c>
      <c r="F3" s="2" t="s">
        <v>77</v>
      </c>
      <c r="G3" s="2" t="s">
        <v>15</v>
      </c>
      <c r="H3" s="2" t="s">
        <v>78</v>
      </c>
      <c r="I3" s="2" t="s">
        <v>14</v>
      </c>
      <c r="J3" s="3" t="s">
        <v>79</v>
      </c>
      <c r="K3" s="4" t="s">
        <v>9</v>
      </c>
      <c r="L3" s="2" t="s">
        <v>11</v>
      </c>
      <c r="M3" s="16" t="s">
        <v>10</v>
      </c>
      <c r="N3" s="2" t="s">
        <v>80</v>
      </c>
      <c r="O3" s="2" t="s">
        <v>81</v>
      </c>
    </row>
    <row r="4" spans="1:15">
      <c r="A4" s="77" t="s">
        <v>203</v>
      </c>
      <c r="B4" s="78" t="s">
        <v>91</v>
      </c>
      <c r="C4" s="78">
        <v>500</v>
      </c>
      <c r="D4" s="79">
        <v>500</v>
      </c>
      <c r="E4" s="79">
        <v>500</v>
      </c>
      <c r="F4" s="79">
        <v>500</v>
      </c>
      <c r="G4" s="80"/>
      <c r="H4" s="81"/>
      <c r="I4" s="81"/>
      <c r="J4" s="96">
        <f>IF(COUNT(Table136715[[#This Row],[Class]:[Column4]])&gt;1,MIN(Table136715[[#This Row],[Class]:[Column2]]),0)</f>
        <v>500</v>
      </c>
      <c r="K4" s="97">
        <f>IF(SUM(Table136715[[#This Row],[Class]:[Discard]])&gt;0,SUM(Table136715[[#This Row],[Class]:[Column4]])-Table136715[[#This Row],[Discard]]*0.9999,"")</f>
        <v>1500.05</v>
      </c>
      <c r="L4" s="81">
        <f>IF(Table136715[[#This Row],[Total]]&lt;&gt;"",RANK(Table136715[[#This Row],[Total]],Table136715[Total]),"")</f>
        <v>1</v>
      </c>
      <c r="M4" s="98" t="str">
        <f>IF(Table136715[[#This Row],[Name]]&lt;&gt;"",Table136715[[#This Row],[Name]],"")</f>
        <v>Sean Loughnane</v>
      </c>
      <c r="N4" s="99">
        <f>SUM(Table136715[[#This Row],[Class]:[Column3]])-Table136715[[#This Row],[Discard]]</f>
        <v>1500</v>
      </c>
      <c r="O4" s="98">
        <f>RANK(Table136715[[#This Row],[Total2]],Table136715[Total2])</f>
        <v>1</v>
      </c>
    </row>
    <row r="5" spans="1:15">
      <c r="A5" s="82" t="s">
        <v>155</v>
      </c>
      <c r="B5" s="83" t="s">
        <v>91</v>
      </c>
      <c r="C5" s="83">
        <v>460</v>
      </c>
      <c r="D5" s="84">
        <v>480</v>
      </c>
      <c r="E5" s="84">
        <v>460</v>
      </c>
      <c r="F5" s="84">
        <v>480</v>
      </c>
      <c r="G5" s="84"/>
      <c r="H5" s="81"/>
      <c r="I5" s="81"/>
      <c r="J5" s="100">
        <f>IF(COUNT(Table136715[[#This Row],[Class]:[Column4]])&gt;1,MIN(Table136715[[#This Row],[Class]:[Column2]]),0)</f>
        <v>460</v>
      </c>
      <c r="K5" s="101">
        <f>IF(SUM(Table136715[[#This Row],[Class]:[Discard]])&gt;0,SUM(Table136715[[#This Row],[Class]:[Column4]])-Table136715[[#This Row],[Discard]]*0.9999,"")</f>
        <v>1420.046</v>
      </c>
      <c r="L5" s="102">
        <f>IF(Table136715[[#This Row],[Total]]&lt;&gt;"",RANK(Table136715[[#This Row],[Total]],Table136715[Total]),"")</f>
        <v>2</v>
      </c>
      <c r="M5" s="103" t="str">
        <f>IF(Table136715[[#This Row],[Name]]&lt;&gt;"",Table136715[[#This Row],[Name]],"")</f>
        <v>Rory O'Brien</v>
      </c>
      <c r="N5" s="104">
        <f>SUM(Table136715[[#This Row],[Class]:[Column3]])-Table136715[[#This Row],[Discard]]</f>
        <v>1420</v>
      </c>
      <c r="O5" s="103">
        <f>RANK(Table136715[[#This Row],[Total2]],Table136715[Total2])</f>
        <v>2</v>
      </c>
    </row>
    <row r="6" spans="1:15">
      <c r="A6" s="82" t="s">
        <v>204</v>
      </c>
      <c r="B6" s="83" t="s">
        <v>89</v>
      </c>
      <c r="C6" s="83">
        <v>480</v>
      </c>
      <c r="D6" s="84">
        <v>0</v>
      </c>
      <c r="E6" s="84">
        <v>480</v>
      </c>
      <c r="F6" s="84">
        <v>460</v>
      </c>
      <c r="G6" s="84"/>
      <c r="H6" s="81"/>
      <c r="I6" s="81"/>
      <c r="J6" s="100">
        <f>IF(COUNT(Table136715[[#This Row],[Class]:[Column4]])&gt;1,MIN(Table136715[[#This Row],[Class]:[Column2]]),0)</f>
        <v>0</v>
      </c>
      <c r="K6" s="101">
        <f>IF(SUM(Table136715[[#This Row],[Class]:[Discard]])&gt;0,SUM(Table136715[[#This Row],[Class]:[Column4]])-Table136715[[#This Row],[Discard]]*0.9999,"")</f>
        <v>1420</v>
      </c>
      <c r="L6" s="102">
        <f>IF(Table136715[[#This Row],[Total]]&lt;&gt;"",RANK(Table136715[[#This Row],[Total]],Table136715[Total]),"")</f>
        <v>3</v>
      </c>
      <c r="M6" s="103" t="str">
        <f>IF(Table136715[[#This Row],[Name]]&lt;&gt;"",Table136715[[#This Row],[Name]],"")</f>
        <v>Rory Linehan</v>
      </c>
      <c r="N6" s="104">
        <f>SUM(Table136715[[#This Row],[Class]:[Column3]])-Table136715[[#This Row],[Discard]]</f>
        <v>1420</v>
      </c>
      <c r="O6" s="103">
        <f>RANK(Table136715[[#This Row],[Total2]],Table136715[Total2])</f>
        <v>2</v>
      </c>
    </row>
    <row r="7" spans="1:15">
      <c r="A7" s="84" t="s">
        <v>205</v>
      </c>
      <c r="B7" s="84" t="s">
        <v>89</v>
      </c>
      <c r="C7" s="84">
        <v>0</v>
      </c>
      <c r="D7" s="84">
        <v>440</v>
      </c>
      <c r="E7" s="84">
        <v>430</v>
      </c>
      <c r="F7" s="84">
        <v>415</v>
      </c>
      <c r="G7" s="85"/>
      <c r="H7" s="81"/>
      <c r="I7" s="81"/>
      <c r="J7" s="100">
        <f>IF(COUNT(Table136715[[#This Row],[Class]:[Column4]])&gt;1,MIN(Table136715[[#This Row],[Class]:[Column2]]),0)</f>
        <v>0</v>
      </c>
      <c r="K7" s="101">
        <f>IF(SUM(Table136715[[#This Row],[Class]:[Discard]])&gt;0,SUM(Table136715[[#This Row],[Class]:[Column4]])-Table136715[[#This Row],[Discard]]*0.9999,"")</f>
        <v>1285</v>
      </c>
      <c r="L7" s="102">
        <f>IF(Table136715[[#This Row],[Total]]&lt;&gt;"",RANK(Table136715[[#This Row],[Total]],Table136715[Total]),"")</f>
        <v>4</v>
      </c>
      <c r="M7" s="103" t="str">
        <f>IF(Table136715[[#This Row],[Name]]&lt;&gt;"",Table136715[[#This Row],[Name]],"")</f>
        <v>Sean Sheehan</v>
      </c>
      <c r="N7" s="104">
        <f>SUM(Table136715[[#This Row],[Class]:[Column3]])-Table136715[[#This Row],[Discard]]</f>
        <v>1285</v>
      </c>
      <c r="O7" s="103">
        <f>RANK(Table136715[[#This Row],[Total2]],Table136715[Total2])</f>
        <v>4</v>
      </c>
    </row>
    <row r="8" spans="1:15">
      <c r="A8" s="82" t="s">
        <v>206</v>
      </c>
      <c r="B8" s="83" t="s">
        <v>163</v>
      </c>
      <c r="C8" s="83">
        <v>400</v>
      </c>
      <c r="D8" s="84">
        <v>410</v>
      </c>
      <c r="E8" s="84">
        <v>0</v>
      </c>
      <c r="F8" s="84">
        <v>415</v>
      </c>
      <c r="G8" s="84"/>
      <c r="H8" s="81"/>
      <c r="I8" s="81"/>
      <c r="J8" s="100">
        <f>IF(COUNT(Table136715[[#This Row],[Class]:[Column4]])&gt;1,MIN(Table136715[[#This Row],[Class]:[Column2]]),0)</f>
        <v>0</v>
      </c>
      <c r="K8" s="101">
        <f>IF(SUM(Table136715[[#This Row],[Class]:[Discard]])&gt;0,SUM(Table136715[[#This Row],[Class]:[Column4]])-Table136715[[#This Row],[Discard]]*0.9999,"")</f>
        <v>1225</v>
      </c>
      <c r="L8" s="102">
        <f>IF(Table136715[[#This Row],[Total]]&lt;&gt;"",RANK(Table136715[[#This Row],[Total]],Table136715[Total]),"")</f>
        <v>5</v>
      </c>
      <c r="M8" s="103" t="str">
        <f>IF(Table136715[[#This Row],[Name]]&lt;&gt;"",Table136715[[#This Row],[Name]],"")</f>
        <v>Rian Mac Cumasaigh</v>
      </c>
      <c r="N8" s="104">
        <f>SUM(Table136715[[#This Row],[Class]:[Column3]])-Table136715[[#This Row],[Discard]]</f>
        <v>1225</v>
      </c>
      <c r="O8" s="103">
        <f>RANK(Table136715[[#This Row],[Total2]],Table136715[Total2])</f>
        <v>5</v>
      </c>
    </row>
    <row r="9" spans="1:15">
      <c r="A9" s="82" t="s">
        <v>207</v>
      </c>
      <c r="B9" s="83" t="s">
        <v>91</v>
      </c>
      <c r="C9" s="83">
        <v>440</v>
      </c>
      <c r="D9" s="84">
        <v>460</v>
      </c>
      <c r="E9" s="84">
        <v>440</v>
      </c>
      <c r="F9" s="84"/>
      <c r="G9" s="86"/>
      <c r="H9" s="81"/>
      <c r="I9" s="81"/>
      <c r="J9" s="100">
        <f>IF(COUNT(Table136715[[#This Row],[Class]:[Column4]])&gt;1,MIN(Table136715[[#This Row],[Class]:[Column2]]),0)</f>
        <v>440</v>
      </c>
      <c r="K9" s="101">
        <f>IF(SUM(Table136715[[#This Row],[Class]:[Discard]])&gt;0,SUM(Table136715[[#This Row],[Class]:[Column4]])-Table136715[[#This Row],[Discard]]*0.9999,"")</f>
        <v>900.044</v>
      </c>
      <c r="L9" s="102">
        <f>IF(Table136715[[#This Row],[Total]]&lt;&gt;"",RANK(Table136715[[#This Row],[Total]],Table136715[Total]),"")</f>
        <v>6</v>
      </c>
      <c r="M9" s="103" t="str">
        <f>IF(Table136715[[#This Row],[Name]]&lt;&gt;"",Table136715[[#This Row],[Name]],"")</f>
        <v>Ruiari O Sullivan</v>
      </c>
      <c r="N9" s="104">
        <f>SUM(Table136715[[#This Row],[Class]:[Column3]])-Table136715[[#This Row],[Discard]]</f>
        <v>900</v>
      </c>
      <c r="O9" s="103">
        <f>RANK(Table136715[[#This Row],[Total2]],Table136715[Total2])</f>
        <v>6</v>
      </c>
    </row>
    <row r="10" spans="1:15">
      <c r="A10" s="87" t="s">
        <v>208</v>
      </c>
      <c r="B10" s="83" t="s">
        <v>89</v>
      </c>
      <c r="C10" s="83">
        <v>393</v>
      </c>
      <c r="D10" s="84">
        <v>420</v>
      </c>
      <c r="E10" s="84">
        <v>420</v>
      </c>
      <c r="F10" s="84"/>
      <c r="G10" s="86"/>
      <c r="H10" s="81"/>
      <c r="I10" s="81"/>
      <c r="J10" s="100">
        <f>IF(COUNT(Table136715[[#This Row],[Class]:[Column4]])&gt;1,MIN(Table136715[[#This Row],[Class]:[Column2]]),0)</f>
        <v>393</v>
      </c>
      <c r="K10" s="101">
        <f>IF(SUM(Table136715[[#This Row],[Class]:[Discard]])&gt;0,SUM(Table136715[[#This Row],[Class]:[Column4]])-Table136715[[#This Row],[Discard]]*0.9999,"")</f>
        <v>840.0393</v>
      </c>
      <c r="L10" s="102">
        <f>IF(Table136715[[#This Row],[Total]]&lt;&gt;"",RANK(Table136715[[#This Row],[Total]],Table136715[Total]),"")</f>
        <v>7</v>
      </c>
      <c r="M10" s="103" t="str">
        <f>IF(Table136715[[#This Row],[Name]]&lt;&gt;"",Table136715[[#This Row],[Name]],"")</f>
        <v>Benjamin Lynch</v>
      </c>
      <c r="N10" s="104">
        <f>SUM(Table136715[[#This Row],[Class]:[Column3]])-Table136715[[#This Row],[Discard]]</f>
        <v>840</v>
      </c>
      <c r="O10" s="103">
        <f>RANK(Table136715[[#This Row],[Total2]],Table136715[Total2])</f>
        <v>7</v>
      </c>
    </row>
    <row r="11" spans="1:15">
      <c r="A11" s="82" t="s">
        <v>209</v>
      </c>
      <c r="B11" s="83" t="s">
        <v>163</v>
      </c>
      <c r="C11" s="83">
        <v>380</v>
      </c>
      <c r="D11" s="84">
        <v>430</v>
      </c>
      <c r="E11" s="84">
        <v>0</v>
      </c>
      <c r="F11" s="84"/>
      <c r="G11" s="84"/>
      <c r="H11" s="81"/>
      <c r="I11" s="81"/>
      <c r="J11" s="100">
        <f>IF(COUNT(Table136715[[#This Row],[Class]:[Column4]])&gt;1,MIN(Table136715[[#This Row],[Class]:[Column2]]),0)</f>
        <v>0</v>
      </c>
      <c r="K11" s="101">
        <f>IF(SUM(Table136715[[#This Row],[Class]:[Discard]])&gt;0,SUM(Table136715[[#This Row],[Class]:[Column4]])-Table136715[[#This Row],[Discard]]*0.9999,"")</f>
        <v>810</v>
      </c>
      <c r="L11" s="102">
        <f>IF(Table136715[[#This Row],[Total]]&lt;&gt;"",RANK(Table136715[[#This Row],[Total]],Table136715[Total]),"")</f>
        <v>8</v>
      </c>
      <c r="M11" s="103" t="str">
        <f>IF(Table136715[[#This Row],[Name]]&lt;&gt;"",Table136715[[#This Row],[Name]],"")</f>
        <v>Fionn Ó Deargáin</v>
      </c>
      <c r="N11" s="104">
        <f>SUM(Table136715[[#This Row],[Class]:[Column3]])-Table136715[[#This Row],[Discard]]</f>
        <v>810</v>
      </c>
      <c r="O11" s="103">
        <f>RANK(Table136715[[#This Row],[Total2]],Table136715[Total2])</f>
        <v>8</v>
      </c>
    </row>
    <row r="12" spans="1:15">
      <c r="A12" s="77" t="s">
        <v>210</v>
      </c>
      <c r="B12" s="78" t="s">
        <v>89</v>
      </c>
      <c r="C12" s="78">
        <v>380</v>
      </c>
      <c r="D12" s="79">
        <v>400</v>
      </c>
      <c r="E12" s="79">
        <v>0</v>
      </c>
      <c r="F12" s="79"/>
      <c r="G12" s="80"/>
      <c r="H12" s="81"/>
      <c r="I12" s="81"/>
      <c r="J12" s="96">
        <f>IF(COUNT(Table136715[[#This Row],[Class]:[Column4]])&gt;1,MIN(Table136715[[#This Row],[Class]:[Column2]]),0)</f>
        <v>0</v>
      </c>
      <c r="K12" s="97">
        <f>IF(SUM(Table136715[[#This Row],[Class]:[Discard]])&gt;0,SUM(Table136715[[#This Row],[Class]:[Column4]])-Table136715[[#This Row],[Discard]]*0.9999,"")</f>
        <v>780</v>
      </c>
      <c r="L12" s="81">
        <f>IF(Table136715[[#This Row],[Total]]&lt;&gt;"",RANK(Table136715[[#This Row],[Total]],Table136715[Total]),"")</f>
        <v>9</v>
      </c>
      <c r="M12" s="98" t="str">
        <f>IF(Table136715[[#This Row],[Name]]&lt;&gt;"",Table136715[[#This Row],[Name]],"")</f>
        <v>Dominic</v>
      </c>
      <c r="N12" s="99">
        <f>SUM(Table136715[[#This Row],[Class]:[Column3]])-Table136715[[#This Row],[Discard]]</f>
        <v>780</v>
      </c>
      <c r="O12" s="98">
        <f>RANK(Table136715[[#This Row],[Total2]],Table136715[Total2])</f>
        <v>9</v>
      </c>
    </row>
    <row r="13" spans="1:15">
      <c r="A13" s="88" t="s">
        <v>168</v>
      </c>
      <c r="B13" s="84" t="s">
        <v>91</v>
      </c>
      <c r="C13" s="84"/>
      <c r="D13" s="84"/>
      <c r="E13" s="84"/>
      <c r="F13" s="84">
        <v>440</v>
      </c>
      <c r="G13" s="84"/>
      <c r="H13" s="81"/>
      <c r="I13" s="81"/>
      <c r="J13" s="100">
        <f>IF(COUNT(Table136715[[#This Row],[Class]:[Column4]])&gt;1,MIN(Table136715[[#This Row],[Class]:[Column2]]),0)</f>
        <v>0</v>
      </c>
      <c r="K13" s="101">
        <f>IF(SUM(Table136715[[#This Row],[Class]:[Discard]])&gt;0,SUM(Table136715[[#This Row],[Class]:[Column4]])-Table136715[[#This Row],[Discard]]*0.9999,"")</f>
        <v>440</v>
      </c>
      <c r="L13" s="102">
        <f>IF(Table136715[[#This Row],[Total]]&lt;&gt;"",RANK(Table136715[[#This Row],[Total]],Table136715[Total]),"")</f>
        <v>10</v>
      </c>
      <c r="M13" s="103" t="str">
        <f>IF(Table136715[[#This Row],[Name]]&lt;&gt;"",Table136715[[#This Row],[Name]],"")</f>
        <v>Sam Leahy</v>
      </c>
      <c r="N13" s="104">
        <f>SUM(Table136715[[#This Row],[Class]:[Column3]])-Table136715[[#This Row],[Discard]]</f>
        <v>440</v>
      </c>
      <c r="O13" s="103">
        <f>RANK(Table136715[[#This Row],[Total2]],Table136715[Total2])</f>
        <v>10</v>
      </c>
    </row>
    <row r="14" spans="1:15">
      <c r="A14" s="82" t="s">
        <v>211</v>
      </c>
      <c r="B14" s="83" t="s">
        <v>89</v>
      </c>
      <c r="C14" s="83">
        <v>430</v>
      </c>
      <c r="D14" s="84">
        <v>0</v>
      </c>
      <c r="E14" s="84">
        <v>0</v>
      </c>
      <c r="F14" s="84"/>
      <c r="G14" s="84"/>
      <c r="H14" s="89"/>
      <c r="I14" s="89"/>
      <c r="J14" s="100">
        <f>IF(COUNT(Table136715[[#This Row],[Class]:[Column4]])&gt;1,MIN(Table136715[[#This Row],[Class]:[Column2]]),0)</f>
        <v>0</v>
      </c>
      <c r="K14" s="101">
        <f>IF(SUM(Table136715[[#This Row],[Class]:[Discard]])&gt;0,SUM(Table136715[[#This Row],[Class]:[Column4]])-Table136715[[#This Row],[Discard]]*0.9999,"")</f>
        <v>430</v>
      </c>
      <c r="L14" s="102">
        <f>IF(Table136715[[#This Row],[Total]]&lt;&gt;"",RANK(Table136715[[#This Row],[Total]],Table136715[Total]),"")</f>
        <v>11</v>
      </c>
      <c r="M14" s="103" t="str">
        <f>IF(Table136715[[#This Row],[Name]]&lt;&gt;"",Table136715[[#This Row],[Name]],"")</f>
        <v>Eddie Dooley</v>
      </c>
      <c r="N14" s="104">
        <f>SUM(Table136715[[#This Row],[Class]:[Column3]])-Table136715[[#This Row],[Discard]]</f>
        <v>430</v>
      </c>
      <c r="O14" s="103">
        <f>RANK(Table136715[[#This Row],[Total2]],Table136715[Total2])</f>
        <v>11</v>
      </c>
    </row>
    <row r="15" spans="1:15">
      <c r="A15" s="82" t="s">
        <v>212</v>
      </c>
      <c r="B15" s="82" t="s">
        <v>163</v>
      </c>
      <c r="C15" s="83">
        <v>420</v>
      </c>
      <c r="D15" s="84">
        <v>0</v>
      </c>
      <c r="E15" s="84">
        <v>0</v>
      </c>
      <c r="F15" s="84"/>
      <c r="G15" s="84"/>
      <c r="H15" s="81"/>
      <c r="I15" s="81"/>
      <c r="J15" s="100">
        <f>IF(COUNT(Table136715[[#This Row],[Class]:[Column4]])&gt;1,MIN(Table136715[[#This Row],[Class]:[Column2]]),0)</f>
        <v>0</v>
      </c>
      <c r="K15" s="101">
        <f>IF(SUM(Table136715[[#This Row],[Class]:[Discard]])&gt;0,SUM(Table136715[[#This Row],[Class]:[Column4]])-Table136715[[#This Row],[Discard]]*0.9999,"")</f>
        <v>420</v>
      </c>
      <c r="L15" s="102">
        <f>IF(Table136715[[#This Row],[Total]]&lt;&gt;"",RANK(Table136715[[#This Row],[Total]],Table136715[Total]),"")</f>
        <v>12</v>
      </c>
      <c r="M15" s="103" t="str">
        <f>IF(Table136715[[#This Row],[Name]]&lt;&gt;"",Table136715[[#This Row],[Name]],"")</f>
        <v>Ciarán de Róiste</v>
      </c>
      <c r="N15" s="104">
        <f>SUM(Table136715[[#This Row],[Class]:[Column3]])-Table136715[[#This Row],[Discard]]</f>
        <v>420</v>
      </c>
      <c r="O15" s="103">
        <f>RANK(Table136715[[#This Row],[Total2]],Table136715[Total2])</f>
        <v>12</v>
      </c>
    </row>
    <row r="16" spans="1:15">
      <c r="A16" s="88" t="s">
        <v>213</v>
      </c>
      <c r="B16" s="84"/>
      <c r="C16" s="84"/>
      <c r="D16" s="84"/>
      <c r="E16" s="84"/>
      <c r="F16" s="84">
        <v>415</v>
      </c>
      <c r="G16" s="84"/>
      <c r="H16" s="81"/>
      <c r="I16" s="81"/>
      <c r="J16" s="100">
        <f>IF(COUNT(Table136715[[#This Row],[Class]:[Column4]])&gt;1,MIN(Table136715[[#This Row],[Class]:[Column2]]),0)</f>
        <v>0</v>
      </c>
      <c r="K16" s="101">
        <f>IF(SUM(Table136715[[#This Row],[Class]:[Discard]])&gt;0,SUM(Table136715[[#This Row],[Class]:[Column4]])-Table136715[[#This Row],[Discard]]*0.9999,"")</f>
        <v>415</v>
      </c>
      <c r="L16" s="102">
        <f>IF(Table136715[[#This Row],[Total]]&lt;&gt;"",RANK(Table136715[[#This Row],[Total]],Table136715[Total]),"")</f>
        <v>13</v>
      </c>
      <c r="M16" s="103" t="str">
        <f>IF(Table136715[[#This Row],[Name]]&lt;&gt;"",Table136715[[#This Row],[Name]],"")</f>
        <v>Sean Ruddy</v>
      </c>
      <c r="N16" s="104">
        <f>SUM(Table136715[[#This Row],[Class]:[Column3]])-Table136715[[#This Row],[Discard]]</f>
        <v>415</v>
      </c>
      <c r="O16" s="103">
        <f>RANK(Table136715[[#This Row],[Total2]],Table136715[Total2])</f>
        <v>13</v>
      </c>
    </row>
    <row r="17" spans="1:15">
      <c r="A17" s="82" t="s">
        <v>214</v>
      </c>
      <c r="B17" s="83" t="s">
        <v>89</v>
      </c>
      <c r="C17" s="83">
        <v>410</v>
      </c>
      <c r="D17" s="84">
        <v>0</v>
      </c>
      <c r="E17" s="84">
        <v>0</v>
      </c>
      <c r="F17" s="84"/>
      <c r="G17" s="84"/>
      <c r="H17" s="81"/>
      <c r="I17" s="81"/>
      <c r="J17" s="100">
        <f>IF(COUNT(Table136715[[#This Row],[Class]:[Column4]])&gt;1,MIN(Table136715[[#This Row],[Class]:[Column2]]),0)</f>
        <v>0</v>
      </c>
      <c r="K17" s="101">
        <f>IF(SUM(Table136715[[#This Row],[Class]:[Discard]])&gt;0,SUM(Table136715[[#This Row],[Class]:[Column4]])-Table136715[[#This Row],[Discard]]*0.9999,"")</f>
        <v>410</v>
      </c>
      <c r="L17" s="102">
        <f>IF(Table136715[[#This Row],[Total]]&lt;&gt;"",RANK(Table136715[[#This Row],[Total]],Table136715[Total]),"")</f>
        <v>14</v>
      </c>
      <c r="M17" s="103" t="str">
        <f>IF(Table136715[[#This Row],[Name]]&lt;&gt;"",Table136715[[#This Row],[Name]],"")</f>
        <v>David Enright</v>
      </c>
      <c r="N17" s="104">
        <f>SUM(Table136715[[#This Row],[Class]:[Column3]])-Table136715[[#This Row],[Discard]]</f>
        <v>410</v>
      </c>
      <c r="O17" s="103">
        <f>RANK(Table136715[[#This Row],[Total2]],Table136715[Total2])</f>
        <v>14</v>
      </c>
    </row>
    <row r="18" spans="1:15">
      <c r="A18" s="90" t="s">
        <v>215</v>
      </c>
      <c r="B18" s="84" t="s">
        <v>89</v>
      </c>
      <c r="C18" s="84">
        <v>0</v>
      </c>
      <c r="D18" s="84">
        <v>0</v>
      </c>
      <c r="E18" s="84">
        <v>410</v>
      </c>
      <c r="F18" s="84"/>
      <c r="G18" s="84"/>
      <c r="H18" s="81"/>
      <c r="I18" s="81"/>
      <c r="J18" s="100">
        <f>IF(COUNT(Table136715[[#This Row],[Class]:[Column4]])&gt;1,MIN(Table136715[[#This Row],[Class]:[Column2]]),0)</f>
        <v>0</v>
      </c>
      <c r="K18" s="101">
        <f>IF(SUM(Table136715[[#This Row],[Class]:[Discard]])&gt;0,SUM(Table136715[[#This Row],[Class]:[Column4]])-Table136715[[#This Row],[Discard]]*0.9999,"")</f>
        <v>410</v>
      </c>
      <c r="L18" s="102">
        <f>IF(Table136715[[#This Row],[Total]]&lt;&gt;"",RANK(Table136715[[#This Row],[Total]],Table136715[Total]),"")</f>
        <v>14</v>
      </c>
      <c r="M18" s="103" t="str">
        <f>IF(Table136715[[#This Row],[Name]]&lt;&gt;"",Table136715[[#This Row],[Name]],"")</f>
        <v>Craig Nolan</v>
      </c>
      <c r="N18" s="104">
        <f>SUM(Table136715[[#This Row],[Class]:[Column3]])-Table136715[[#This Row],[Discard]]</f>
        <v>410</v>
      </c>
      <c r="O18" s="103">
        <f>RANK(Table136715[[#This Row],[Total2]],Table136715[Total2])</f>
        <v>14</v>
      </c>
    </row>
    <row r="19" spans="1:15">
      <c r="A19" s="84" t="s">
        <v>216</v>
      </c>
      <c r="B19" s="84" t="s">
        <v>96</v>
      </c>
      <c r="C19" s="84">
        <v>0</v>
      </c>
      <c r="D19" s="84">
        <v>0</v>
      </c>
      <c r="E19" s="84">
        <v>400</v>
      </c>
      <c r="F19" s="84"/>
      <c r="G19" s="84"/>
      <c r="H19" s="81"/>
      <c r="I19" s="81"/>
      <c r="J19" s="100">
        <f>IF(COUNT(Table136715[[#This Row],[Class]:[Column4]])&gt;1,MIN(Table136715[[#This Row],[Class]:[Column2]]),0)</f>
        <v>0</v>
      </c>
      <c r="K19" s="101">
        <f>IF(SUM(Table136715[[#This Row],[Class]:[Discard]])&gt;0,SUM(Table136715[[#This Row],[Class]:[Column4]])-Table136715[[#This Row],[Discard]]*0.9999,"")</f>
        <v>400</v>
      </c>
      <c r="L19" s="102">
        <f>IF(Table136715[[#This Row],[Total]]&lt;&gt;"",RANK(Table136715[[#This Row],[Total]],Table136715[Total]),"")</f>
        <v>16</v>
      </c>
      <c r="M19" s="103" t="str">
        <f>IF(Table136715[[#This Row],[Name]]&lt;&gt;"",Table136715[[#This Row],[Name]],"")</f>
        <v>Denis Brazil</v>
      </c>
      <c r="N19" s="104">
        <f>SUM(Table136715[[#This Row],[Class]:[Column3]])-Table136715[[#This Row],[Discard]]</f>
        <v>400</v>
      </c>
      <c r="O19" s="103">
        <f>RANK(Table136715[[#This Row],[Total2]],Table136715[Total2])</f>
        <v>16</v>
      </c>
    </row>
    <row r="20" spans="1:15">
      <c r="A20" s="84" t="s">
        <v>217</v>
      </c>
      <c r="B20" s="84" t="s">
        <v>218</v>
      </c>
      <c r="C20" s="84">
        <v>0</v>
      </c>
      <c r="D20" s="84">
        <v>395</v>
      </c>
      <c r="E20" s="84">
        <v>0</v>
      </c>
      <c r="F20" s="84"/>
      <c r="G20" s="84"/>
      <c r="H20" s="81"/>
      <c r="I20" s="81"/>
      <c r="J20" s="100">
        <f>IF(COUNT(Table136715[[#This Row],[Class]:[Column4]])&gt;1,MIN(Table136715[[#This Row],[Class]:[Column2]]),0)</f>
        <v>0</v>
      </c>
      <c r="K20" s="101">
        <f>IF(SUM(Table136715[[#This Row],[Class]:[Discard]])&gt;0,SUM(Table136715[[#This Row],[Class]:[Column4]])-Table136715[[#This Row],[Discard]]*0.9999,"")</f>
        <v>395</v>
      </c>
      <c r="L20" s="102">
        <f>IF(Table136715[[#This Row],[Total]]&lt;&gt;"",RANK(Table136715[[#This Row],[Total]],Table136715[Total]),"")</f>
        <v>17</v>
      </c>
      <c r="M20" s="103" t="str">
        <f>IF(Table136715[[#This Row],[Name]]&lt;&gt;"",Table136715[[#This Row],[Name]],"")</f>
        <v>Jack Murphy</v>
      </c>
      <c r="N20" s="104">
        <f>SUM(Table136715[[#This Row],[Class]:[Column3]])-Table136715[[#This Row],[Discard]]</f>
        <v>395</v>
      </c>
      <c r="O20" s="103">
        <f>RANK(Table136715[[#This Row],[Total2]],Table136715[Total2])</f>
        <v>17</v>
      </c>
    </row>
    <row r="21" spans="1:15">
      <c r="A21" s="84" t="s">
        <v>219</v>
      </c>
      <c r="B21" s="84" t="s">
        <v>89</v>
      </c>
      <c r="C21" s="84">
        <v>0</v>
      </c>
      <c r="D21" s="84">
        <v>0</v>
      </c>
      <c r="E21" s="84">
        <v>395</v>
      </c>
      <c r="F21" s="84"/>
      <c r="G21" s="84"/>
      <c r="H21" s="81"/>
      <c r="I21" s="81"/>
      <c r="J21" s="100">
        <f>IF(COUNT(Table136715[[#This Row],[Class]:[Column4]])&gt;1,MIN(Table136715[[#This Row],[Class]:[Column2]]),0)</f>
        <v>0</v>
      </c>
      <c r="K21" s="101">
        <f>IF(SUM(Table136715[[#This Row],[Class]:[Discard]])&gt;0,SUM(Table136715[[#This Row],[Class]:[Column4]])-Table136715[[#This Row],[Discard]]*0.9999,"")</f>
        <v>395</v>
      </c>
      <c r="L21" s="102">
        <f>IF(Table136715[[#This Row],[Total]]&lt;&gt;"",RANK(Table136715[[#This Row],[Total]],Table136715[Total]),"")</f>
        <v>17</v>
      </c>
      <c r="M21" s="103" t="str">
        <f>IF(Table136715[[#This Row],[Name]]&lt;&gt;"",Table136715[[#This Row],[Name]],"")</f>
        <v>Ryan O'Sullivan</v>
      </c>
      <c r="N21" s="104">
        <f>SUM(Table136715[[#This Row],[Class]:[Column3]])-Table136715[[#This Row],[Discard]]</f>
        <v>395</v>
      </c>
      <c r="O21" s="103">
        <f>RANK(Table136715[[#This Row],[Total2]],Table136715[Total2])</f>
        <v>17</v>
      </c>
    </row>
    <row r="22" spans="1:15">
      <c r="A22" s="82" t="s">
        <v>220</v>
      </c>
      <c r="B22" s="83" t="s">
        <v>221</v>
      </c>
      <c r="C22" s="83">
        <v>393</v>
      </c>
      <c r="D22" s="84">
        <v>0</v>
      </c>
      <c r="E22" s="84">
        <v>0</v>
      </c>
      <c r="F22" s="84"/>
      <c r="G22" s="84"/>
      <c r="H22" s="81"/>
      <c r="I22" s="81"/>
      <c r="J22" s="100">
        <f>IF(COUNT(Table136715[[#This Row],[Class]:[Column4]])&gt;1,MIN(Table136715[[#This Row],[Class]:[Column2]]),0)</f>
        <v>0</v>
      </c>
      <c r="K22" s="101">
        <f>IF(SUM(Table136715[[#This Row],[Class]:[Discard]])&gt;0,SUM(Table136715[[#This Row],[Class]:[Column4]])-Table136715[[#This Row],[Discard]]*0.9999,"")</f>
        <v>393</v>
      </c>
      <c r="L22" s="102">
        <f>IF(Table136715[[#This Row],[Total]]&lt;&gt;"",RANK(Table136715[[#This Row],[Total]],Table136715[Total]),"")</f>
        <v>19</v>
      </c>
      <c r="M22" s="103" t="str">
        <f>IF(Table136715[[#This Row],[Name]]&lt;&gt;"",Table136715[[#This Row],[Name]],"")</f>
        <v>Jamie Shaw</v>
      </c>
      <c r="N22" s="104">
        <f>SUM(Table136715[[#This Row],[Class]:[Column3]])-Table136715[[#This Row],[Discard]]</f>
        <v>393</v>
      </c>
      <c r="O22" s="103">
        <f>RANK(Table136715[[#This Row],[Total2]],Table136715[Total2])</f>
        <v>19</v>
      </c>
    </row>
    <row r="23" spans="1:15">
      <c r="A23" s="84" t="s">
        <v>222</v>
      </c>
      <c r="B23" s="84" t="s">
        <v>89</v>
      </c>
      <c r="C23" s="84">
        <v>0</v>
      </c>
      <c r="D23" s="84">
        <v>0</v>
      </c>
      <c r="E23" s="84">
        <v>390</v>
      </c>
      <c r="F23" s="84"/>
      <c r="G23" s="84"/>
      <c r="H23" s="81"/>
      <c r="I23" s="81"/>
      <c r="J23" s="100">
        <f>IF(COUNT(Table136715[[#This Row],[Class]:[Column4]])&gt;1,MIN(Table136715[[#This Row],[Class]:[Column2]]),0)</f>
        <v>0</v>
      </c>
      <c r="K23" s="101">
        <f>IF(SUM(Table136715[[#This Row],[Class]:[Discard]])&gt;0,SUM(Table136715[[#This Row],[Class]:[Column4]])-Table136715[[#This Row],[Discard]]*0.9999,"")</f>
        <v>390</v>
      </c>
      <c r="L23" s="102">
        <f>IF(Table136715[[#This Row],[Total]]&lt;&gt;"",RANK(Table136715[[#This Row],[Total]],Table136715[Total]),"")</f>
        <v>20</v>
      </c>
      <c r="M23" s="103" t="str">
        <f>IF(Table136715[[#This Row],[Name]]&lt;&gt;"",Table136715[[#This Row],[Name]],"")</f>
        <v>Patrick O'Sullivan</v>
      </c>
      <c r="N23" s="104">
        <f>SUM(Table136715[[#This Row],[Class]:[Column3]])-Table136715[[#This Row],[Discard]]</f>
        <v>390</v>
      </c>
      <c r="O23" s="103">
        <f>RANK(Table136715[[#This Row],[Total2]],Table136715[Total2])</f>
        <v>20</v>
      </c>
    </row>
    <row r="24" spans="1:15">
      <c r="A24" s="84" t="s">
        <v>223</v>
      </c>
      <c r="B24" s="84" t="s">
        <v>89</v>
      </c>
      <c r="C24" s="84">
        <v>0</v>
      </c>
      <c r="D24" s="84">
        <v>0</v>
      </c>
      <c r="E24" s="84">
        <v>385</v>
      </c>
      <c r="F24" s="84"/>
      <c r="G24" s="84"/>
      <c r="H24" s="81"/>
      <c r="I24" s="81"/>
      <c r="J24" s="100">
        <f>IF(COUNT(Table136715[[#This Row],[Class]:[Column4]])&gt;1,MIN(Table136715[[#This Row],[Class]:[Column2]]),0)</f>
        <v>0</v>
      </c>
      <c r="K24" s="101">
        <f>IF(SUM(Table136715[[#This Row],[Class]:[Discard]])&gt;0,SUM(Table136715[[#This Row],[Class]:[Column4]])-Table136715[[#This Row],[Discard]]*0.9999,"")</f>
        <v>385</v>
      </c>
      <c r="L24" s="102">
        <f>IF(Table136715[[#This Row],[Total]]&lt;&gt;"",RANK(Table136715[[#This Row],[Total]],Table136715[Total]),"")</f>
        <v>25</v>
      </c>
      <c r="M24" s="103" t="str">
        <f>IF(Table136715[[#This Row],[Name]]&lt;&gt;"",Table136715[[#This Row],[Name]],"")</f>
        <v>Andrew Manning</v>
      </c>
      <c r="N24" s="104">
        <f>SUM(Table136715[[#This Row],[Class]:[Column3]])-Table136715[[#This Row],[Discard]]</f>
        <v>385</v>
      </c>
      <c r="O24" s="103">
        <f>RANK(Table136715[[#This Row],[Total2]],Table136715[Total2])</f>
        <v>25</v>
      </c>
    </row>
    <row r="25" spans="1:15">
      <c r="A25" s="88" t="s">
        <v>224</v>
      </c>
      <c r="B25" s="84" t="s">
        <v>89</v>
      </c>
      <c r="C25" s="84">
        <v>0</v>
      </c>
      <c r="D25" s="84">
        <v>0</v>
      </c>
      <c r="E25" s="84">
        <v>0</v>
      </c>
      <c r="F25" s="84">
        <v>345</v>
      </c>
      <c r="G25" s="84"/>
      <c r="H25" s="81"/>
      <c r="I25" s="81"/>
      <c r="J25" s="100">
        <f>IF(COUNT(Table136715[[#This Row],[Class]:[Column4]])&gt;1,MIN(Table136715[[#This Row],[Class]:[Column2]]),0)</f>
        <v>0</v>
      </c>
      <c r="K25" s="101">
        <f>IF(SUM(Table136715[[#This Row],[Class]:[Discard]])&gt;0,SUM(Table136715[[#This Row],[Class]:[Column4]])-Table136715[[#This Row],[Discard]]*0.9999,"")</f>
        <v>345</v>
      </c>
      <c r="L25" s="102">
        <f>IF(Table136715[[#This Row],[Total]]&lt;&gt;"",RANK(Table136715[[#This Row],[Total]],Table136715[Total]),"")</f>
        <v>31</v>
      </c>
      <c r="M25" s="103" t="str">
        <f>IF(Table136715[[#This Row],[Name]]&lt;&gt;"",Table136715[[#This Row],[Name]],"")</f>
        <v>Alex Healy</v>
      </c>
      <c r="N25" s="104">
        <f>SUM(Table136715[[#This Row],[Class]:[Column3]])-Table136715[[#This Row],[Discard]]</f>
        <v>345</v>
      </c>
      <c r="O25" s="103">
        <f>RANK(Table136715[[#This Row],[Total2]],Table136715[Total2])</f>
        <v>31</v>
      </c>
    </row>
    <row r="26" spans="1:15">
      <c r="A26" s="88" t="s">
        <v>225</v>
      </c>
      <c r="B26" s="84"/>
      <c r="C26" s="84"/>
      <c r="D26" s="84"/>
      <c r="E26" s="84"/>
      <c r="F26" s="84">
        <v>388</v>
      </c>
      <c r="G26" s="84"/>
      <c r="H26" s="81"/>
      <c r="I26" s="81"/>
      <c r="J26" s="100">
        <f>IF(COUNT(Table136715[[#This Row],[Class]:[Column4]])&gt;1,MIN(Table136715[[#This Row],[Class]:[Column2]]),0)</f>
        <v>0</v>
      </c>
      <c r="K26" s="101">
        <f>IF(SUM(Table136715[[#This Row],[Class]:[Discard]])&gt;0,SUM(Table136715[[#This Row],[Class]:[Column4]])-Table136715[[#This Row],[Discard]]*0.9999,"")</f>
        <v>388</v>
      </c>
      <c r="L26" s="102">
        <f>IF(Table136715[[#This Row],[Total]]&lt;&gt;"",RANK(Table136715[[#This Row],[Total]],Table136715[Total]),"")</f>
        <v>21</v>
      </c>
      <c r="M26" s="103" t="str">
        <f>IF(Table136715[[#This Row],[Name]]&lt;&gt;"",Table136715[[#This Row],[Name]],"")</f>
        <v>Billy O Mathuna</v>
      </c>
      <c r="N26" s="104">
        <f>SUM(Table136715[[#This Row],[Class]:[Column3]])-Table136715[[#This Row],[Discard]]</f>
        <v>388</v>
      </c>
      <c r="O26" s="103">
        <f>RANK(Table136715[[#This Row],[Total2]],Table136715[Total2])</f>
        <v>21</v>
      </c>
    </row>
    <row r="27" spans="1:15">
      <c r="A27" s="88" t="s">
        <v>226</v>
      </c>
      <c r="B27" s="84"/>
      <c r="C27" s="84"/>
      <c r="D27" s="84"/>
      <c r="E27" s="84"/>
      <c r="F27" s="84">
        <v>388</v>
      </c>
      <c r="G27" s="84"/>
      <c r="H27" s="81"/>
      <c r="I27" s="81"/>
      <c r="J27" s="100">
        <f>IF(COUNT(Table136715[[#This Row],[Class]:[Column4]])&gt;1,MIN(Table136715[[#This Row],[Class]:[Column2]]),0)</f>
        <v>0</v>
      </c>
      <c r="K27" s="101">
        <f>IF(SUM(Table136715[[#This Row],[Class]:[Discard]])&gt;0,SUM(Table136715[[#This Row],[Class]:[Column4]])-Table136715[[#This Row],[Discard]]*0.9999,"")</f>
        <v>388</v>
      </c>
      <c r="L27" s="102">
        <f>IF(Table136715[[#This Row],[Total]]&lt;&gt;"",RANK(Table136715[[#This Row],[Total]],Table136715[Total]),"")</f>
        <v>21</v>
      </c>
      <c r="M27" s="103" t="str">
        <f>IF(Table136715[[#This Row],[Name]]&lt;&gt;"",Table136715[[#This Row],[Name]],"")</f>
        <v>Ben Whelan</v>
      </c>
      <c r="N27" s="104">
        <f>SUM(Table136715[[#This Row],[Class]:[Column3]])-Table136715[[#This Row],[Discard]]</f>
        <v>388</v>
      </c>
      <c r="O27" s="103">
        <f>RANK(Table136715[[#This Row],[Total2]],Table136715[Total2])</f>
        <v>21</v>
      </c>
    </row>
    <row r="28" spans="1:15">
      <c r="A28" s="88" t="s">
        <v>227</v>
      </c>
      <c r="B28" s="84"/>
      <c r="C28" s="84"/>
      <c r="D28" s="84"/>
      <c r="E28" s="84"/>
      <c r="F28" s="84">
        <v>388</v>
      </c>
      <c r="G28" s="84"/>
      <c r="H28" s="81"/>
      <c r="I28" s="81"/>
      <c r="J28" s="100">
        <f>IF(COUNT(Table136715[[#This Row],[Class]:[Column4]])&gt;1,MIN(Table136715[[#This Row],[Class]:[Column2]]),0)</f>
        <v>0</v>
      </c>
      <c r="K28" s="101">
        <f>IF(SUM(Table136715[[#This Row],[Class]:[Discard]])&gt;0,SUM(Table136715[[#This Row],[Class]:[Column4]])-Table136715[[#This Row],[Discard]]*0.9999,"")</f>
        <v>388</v>
      </c>
      <c r="L28" s="102">
        <f>IF(Table136715[[#This Row],[Total]]&lt;&gt;"",RANK(Table136715[[#This Row],[Total]],Table136715[Total]),"")</f>
        <v>21</v>
      </c>
      <c r="M28" s="103" t="str">
        <f>IF(Table136715[[#This Row],[Name]]&lt;&gt;"",Table136715[[#This Row],[Name]],"")</f>
        <v>Jack O'Sullivan</v>
      </c>
      <c r="N28" s="104">
        <f>SUM(Table136715[[#This Row],[Class]:[Column3]])-Table136715[[#This Row],[Discard]]</f>
        <v>388</v>
      </c>
      <c r="O28" s="103">
        <f>RANK(Table136715[[#This Row],[Total2]],Table136715[Total2])</f>
        <v>21</v>
      </c>
    </row>
    <row r="29" spans="1:15">
      <c r="A29" s="88" t="s">
        <v>215</v>
      </c>
      <c r="B29" s="84" t="s">
        <v>89</v>
      </c>
      <c r="C29" s="84"/>
      <c r="D29" s="84"/>
      <c r="E29" s="84"/>
      <c r="F29" s="84">
        <v>388</v>
      </c>
      <c r="G29" s="84"/>
      <c r="H29" s="81"/>
      <c r="I29" s="81"/>
      <c r="J29" s="100">
        <f>IF(COUNT(Table136715[[#This Row],[Class]:[Column4]])&gt;1,MIN(Table136715[[#This Row],[Class]:[Column2]]),0)</f>
        <v>0</v>
      </c>
      <c r="K29" s="101">
        <f>IF(SUM(Table136715[[#This Row],[Class]:[Discard]])&gt;0,SUM(Table136715[[#This Row],[Class]:[Column4]])-Table136715[[#This Row],[Discard]]*0.9999,"")</f>
        <v>388</v>
      </c>
      <c r="L29" s="102">
        <f>IF(Table136715[[#This Row],[Total]]&lt;&gt;"",RANK(Table136715[[#This Row],[Total]],Table136715[Total]),"")</f>
        <v>21</v>
      </c>
      <c r="M29" s="103" t="str">
        <f>IF(Table136715[[#This Row],[Name]]&lt;&gt;"",Table136715[[#This Row],[Name]],"")</f>
        <v>Craig Nolan</v>
      </c>
      <c r="N29" s="104">
        <f>SUM(Table136715[[#This Row],[Class]:[Column3]])-Table136715[[#This Row],[Discard]]</f>
        <v>388</v>
      </c>
      <c r="O29" s="103">
        <f>RANK(Table136715[[#This Row],[Total2]],Table136715[Total2])</f>
        <v>21</v>
      </c>
    </row>
    <row r="30" spans="1:15">
      <c r="A30" s="82" t="s">
        <v>228</v>
      </c>
      <c r="B30" s="83" t="s">
        <v>163</v>
      </c>
      <c r="C30" s="83">
        <v>380</v>
      </c>
      <c r="D30" s="84">
        <v>0</v>
      </c>
      <c r="E30" s="84">
        <v>0</v>
      </c>
      <c r="F30" s="84"/>
      <c r="G30" s="84"/>
      <c r="H30" s="81"/>
      <c r="I30" s="81"/>
      <c r="J30" s="100">
        <f>IF(COUNT(Table136715[[#This Row],[Class]:[Column4]])&gt;1,MIN(Table136715[[#This Row],[Class]:[Column2]]),0)</f>
        <v>0</v>
      </c>
      <c r="K30" s="101">
        <f>IF(SUM(Table136715[[#This Row],[Class]:[Discard]])&gt;0,SUM(Table136715[[#This Row],[Class]:[Column4]])-Table136715[[#This Row],[Discard]]*0.9999,"")</f>
        <v>380</v>
      </c>
      <c r="L30" s="102">
        <f>IF(Table136715[[#This Row],[Total]]&lt;&gt;"",RANK(Table136715[[#This Row],[Total]],Table136715[Total]),"")</f>
        <v>26</v>
      </c>
      <c r="M30" s="103" t="str">
        <f>IF(Table136715[[#This Row],[Name]]&lt;&gt;"",Table136715[[#This Row],[Name]],"")</f>
        <v>Charlie Mac an Adhstair</v>
      </c>
      <c r="N30" s="104">
        <f>SUM(Table136715[[#This Row],[Class]:[Column3]])-Table136715[[#This Row],[Discard]]</f>
        <v>380</v>
      </c>
      <c r="O30" s="103">
        <f>RANK(Table136715[[#This Row],[Total2]],Table136715[Total2])</f>
        <v>26</v>
      </c>
    </row>
    <row r="31" spans="1:15">
      <c r="A31" s="91" t="s">
        <v>229</v>
      </c>
      <c r="B31" s="79"/>
      <c r="C31" s="79"/>
      <c r="D31" s="79"/>
      <c r="E31" s="79"/>
      <c r="F31" s="79">
        <v>375</v>
      </c>
      <c r="G31" s="80"/>
      <c r="H31" s="81"/>
      <c r="I31" s="81"/>
      <c r="J31" s="96">
        <f>IF(COUNT(Table136715[[#This Row],[Class]:[Column4]])&gt;1,MIN(Table136715[[#This Row],[Class]:[Column2]]),0)</f>
        <v>0</v>
      </c>
      <c r="K31" s="97">
        <f>IF(SUM(Table136715[[#This Row],[Class]:[Discard]])&gt;0,SUM(Table136715[[#This Row],[Class]:[Column4]])-Table136715[[#This Row],[Discard]]*0.9999,"")</f>
        <v>375</v>
      </c>
      <c r="L31" s="81">
        <f>IF(Table136715[[#This Row],[Total]]&lt;&gt;"",RANK(Table136715[[#This Row],[Total]],Table136715[Total]),"")</f>
        <v>27</v>
      </c>
      <c r="M31" s="98" t="str">
        <f>IF(Table136715[[#This Row],[Name]]&lt;&gt;"",Table136715[[#This Row],[Name]],"")</f>
        <v>Krzysztof Sobiech</v>
      </c>
      <c r="N31" s="99">
        <f>SUM(Table136715[[#This Row],[Class]:[Column3]])-Table136715[[#This Row],[Discard]]</f>
        <v>375</v>
      </c>
      <c r="O31" s="98">
        <f>RANK(Table136715[[#This Row],[Total2]],Table136715[Total2])</f>
        <v>27</v>
      </c>
    </row>
    <row r="32" spans="1:15">
      <c r="A32" s="91" t="s">
        <v>230</v>
      </c>
      <c r="B32" s="79"/>
      <c r="C32" s="79"/>
      <c r="D32" s="79"/>
      <c r="E32" s="79"/>
      <c r="F32" s="79">
        <v>370</v>
      </c>
      <c r="G32" s="85"/>
      <c r="H32" s="81"/>
      <c r="I32" s="81"/>
      <c r="J32" s="96">
        <f>IF(COUNT(Table136715[[#This Row],[Class]:[Column4]])&gt;1,MIN(Table136715[[#This Row],[Class]:[Column2]]),0)</f>
        <v>0</v>
      </c>
      <c r="K32" s="97">
        <f>IF(SUM(Table136715[[#This Row],[Class]:[Discard]])&gt;0,SUM(Table136715[[#This Row],[Class]:[Column4]])-Table136715[[#This Row],[Discard]]*0.9999,"")</f>
        <v>370</v>
      </c>
      <c r="L32" s="81">
        <f>IF(Table136715[[#This Row],[Total]]&lt;&gt;"",RANK(Table136715[[#This Row],[Total]],Table136715[Total]),"")</f>
        <v>28</v>
      </c>
      <c r="M32" s="98" t="str">
        <f>IF(Table136715[[#This Row],[Name]]&lt;&gt;"",Table136715[[#This Row],[Name]],"")</f>
        <v>Patrick O Sulllivan</v>
      </c>
      <c r="N32" s="99">
        <f>SUM(Table136715[[#This Row],[Class]:[Column3]])-Table136715[[#This Row],[Discard]]</f>
        <v>370</v>
      </c>
      <c r="O32" s="98">
        <f>RANK(Table136715[[#This Row],[Total2]],Table136715[Total2])</f>
        <v>28</v>
      </c>
    </row>
    <row r="33" spans="1:15">
      <c r="A33" s="91" t="s">
        <v>231</v>
      </c>
      <c r="B33" s="79"/>
      <c r="C33" s="79"/>
      <c r="D33" s="79"/>
      <c r="E33" s="79"/>
      <c r="F33" s="79">
        <v>363</v>
      </c>
      <c r="G33" s="85"/>
      <c r="H33" s="81"/>
      <c r="I33" s="81"/>
      <c r="J33" s="96">
        <f>IF(COUNT(Table136715[[#This Row],[Class]:[Column4]])&gt;1,MIN(Table136715[[#This Row],[Class]:[Column2]]),0)</f>
        <v>0</v>
      </c>
      <c r="K33" s="97">
        <f>IF(SUM(Table136715[[#This Row],[Class]:[Discard]])&gt;0,SUM(Table136715[[#This Row],[Class]:[Column4]])-Table136715[[#This Row],[Discard]]*0.9999,"")</f>
        <v>363</v>
      </c>
      <c r="L33" s="81">
        <f>IF(Table136715[[#This Row],[Total]]&lt;&gt;"",RANK(Table136715[[#This Row],[Total]],Table136715[Total]),"")</f>
        <v>29</v>
      </c>
      <c r="M33" s="98" t="str">
        <f>IF(Table136715[[#This Row],[Name]]&lt;&gt;"",Table136715[[#This Row],[Name]],"")</f>
        <v>Isaac De Barroid</v>
      </c>
      <c r="N33" s="99">
        <f>SUM(Table136715[[#This Row],[Class]:[Column3]])-Table136715[[#This Row],[Discard]]</f>
        <v>363</v>
      </c>
      <c r="O33" s="98">
        <f>RANK(Table136715[[#This Row],[Total2]],Table136715[Total2])</f>
        <v>29</v>
      </c>
    </row>
    <row r="34" spans="1:15">
      <c r="A34" s="91" t="s">
        <v>232</v>
      </c>
      <c r="B34" s="79"/>
      <c r="C34" s="79"/>
      <c r="D34" s="79"/>
      <c r="E34" s="79"/>
      <c r="F34" s="79">
        <v>363</v>
      </c>
      <c r="G34" s="80"/>
      <c r="H34" s="81"/>
      <c r="I34" s="81"/>
      <c r="J34" s="96">
        <f>IF(COUNT(Table136715[[#This Row],[Class]:[Column4]])&gt;1,MIN(Table136715[[#This Row],[Class]:[Column2]]),0)</f>
        <v>0</v>
      </c>
      <c r="K34" s="97">
        <f>IF(SUM(Table136715[[#This Row],[Class]:[Discard]])&gt;0,SUM(Table136715[[#This Row],[Class]:[Column4]])-Table136715[[#This Row],[Discard]]*0.9999,"")</f>
        <v>363</v>
      </c>
      <c r="L34" s="81">
        <f>IF(Table136715[[#This Row],[Total]]&lt;&gt;"",RANK(Table136715[[#This Row],[Total]],Table136715[Total]),"")</f>
        <v>29</v>
      </c>
      <c r="M34" s="98" t="str">
        <f>IF(Table136715[[#This Row],[Name]]&lt;&gt;"",Table136715[[#This Row],[Name]],"")</f>
        <v>Cian O Sullivan</v>
      </c>
      <c r="N34" s="99">
        <f>SUM(Table136715[[#This Row],[Class]:[Column3]])-Table136715[[#This Row],[Discard]]</f>
        <v>363</v>
      </c>
      <c r="O34" s="98">
        <f>RANK(Table136715[[#This Row],[Total2]],Table136715[Total2])</f>
        <v>29</v>
      </c>
    </row>
    <row r="35" spans="1:15">
      <c r="A35" s="91" t="s">
        <v>233</v>
      </c>
      <c r="B35" s="79"/>
      <c r="C35" s="79"/>
      <c r="D35" s="79"/>
      <c r="E35" s="79"/>
      <c r="F35" s="79">
        <v>345</v>
      </c>
      <c r="G35" s="79"/>
      <c r="H35" s="81"/>
      <c r="I35" s="81"/>
      <c r="J35" s="96">
        <f>IF(COUNT(Table136715[[#This Row],[Class]:[Column4]])&gt;1,MIN(Table136715[[#This Row],[Class]:[Column2]]),0)</f>
        <v>0</v>
      </c>
      <c r="K35" s="97">
        <f>IF(SUM(Table136715[[#This Row],[Class]:[Discard]])&gt;0,SUM(Table136715[[#This Row],[Class]:[Column4]])-Table136715[[#This Row],[Discard]]*0.9999,"")</f>
        <v>345</v>
      </c>
      <c r="L35" s="81">
        <f>IF(Table136715[[#This Row],[Total]]&lt;&gt;"",RANK(Table136715[[#This Row],[Total]],Table136715[Total]),"")</f>
        <v>31</v>
      </c>
      <c r="M35" s="98" t="str">
        <f>IF(Table136715[[#This Row],[Name]]&lt;&gt;"",Table136715[[#This Row],[Name]],"")</f>
        <v>Paraic O Riada</v>
      </c>
      <c r="N35" s="99">
        <f>SUM(Table136715[[#This Row],[Class]:[Column3]])-Table136715[[#This Row],[Discard]]</f>
        <v>345</v>
      </c>
      <c r="O35" s="98">
        <f>RANK(Table136715[[#This Row],[Total2]],Table136715[Total2])</f>
        <v>31</v>
      </c>
    </row>
    <row r="36" spans="1:15">
      <c r="A36" s="91" t="s">
        <v>234</v>
      </c>
      <c r="B36" s="79"/>
      <c r="C36" s="79"/>
      <c r="D36" s="79"/>
      <c r="E36" s="79"/>
      <c r="F36" s="79">
        <v>345</v>
      </c>
      <c r="G36" s="80"/>
      <c r="H36" s="81"/>
      <c r="I36" s="81"/>
      <c r="J36" s="96">
        <f>IF(COUNT(Table136715[[#This Row],[Class]:[Column4]])&gt;1,MIN(Table136715[[#This Row],[Class]:[Column2]]),0)</f>
        <v>0</v>
      </c>
      <c r="K36" s="97">
        <f>IF(SUM(Table136715[[#This Row],[Class]:[Discard]])&gt;0,SUM(Table136715[[#This Row],[Class]:[Column4]])-Table136715[[#This Row],[Discard]]*0.9999,"")</f>
        <v>345</v>
      </c>
      <c r="L36" s="81">
        <f>IF(Table136715[[#This Row],[Total]]&lt;&gt;"",RANK(Table136715[[#This Row],[Total]],Table136715[Total]),"")</f>
        <v>31</v>
      </c>
      <c r="M36" s="98" t="str">
        <f>IF(Table136715[[#This Row],[Name]]&lt;&gt;"",Table136715[[#This Row],[Name]],"")</f>
        <v>Nico Michalick</v>
      </c>
      <c r="N36" s="99">
        <f>SUM(Table136715[[#This Row],[Class]:[Column3]])-Table136715[[#This Row],[Discard]]</f>
        <v>345</v>
      </c>
      <c r="O36" s="98">
        <f>RANK(Table136715[[#This Row],[Total2]],Table136715[Total2])</f>
        <v>31</v>
      </c>
    </row>
    <row r="37" spans="1:15">
      <c r="A37" s="91" t="s">
        <v>235</v>
      </c>
      <c r="B37" s="79"/>
      <c r="C37" s="79"/>
      <c r="D37" s="79"/>
      <c r="E37" s="79"/>
      <c r="F37" s="79">
        <v>345</v>
      </c>
      <c r="G37" s="80"/>
      <c r="H37" s="81"/>
      <c r="I37" s="81"/>
      <c r="J37" s="96">
        <f>IF(COUNT(Table136715[[#This Row],[Class]:[Column4]])&gt;1,MIN(Table136715[[#This Row],[Class]:[Column2]]),0)</f>
        <v>0</v>
      </c>
      <c r="K37" s="97">
        <f>IF(SUM(Table136715[[#This Row],[Class]:[Discard]])&gt;0,SUM(Table136715[[#This Row],[Class]:[Column4]])-Table136715[[#This Row],[Discard]]*0.9999,"")</f>
        <v>345</v>
      </c>
      <c r="L37" s="81">
        <f>IF(Table136715[[#This Row],[Total]]&lt;&gt;"",RANK(Table136715[[#This Row],[Total]],Table136715[Total]),"")</f>
        <v>31</v>
      </c>
      <c r="M37" s="98" t="str">
        <f>IF(Table136715[[#This Row],[Name]]&lt;&gt;"",Table136715[[#This Row],[Name]],"")</f>
        <v>Sam Yelverton</v>
      </c>
      <c r="N37" s="99">
        <f>SUM(Table136715[[#This Row],[Class]:[Column3]])-Table136715[[#This Row],[Discard]]</f>
        <v>345</v>
      </c>
      <c r="O37" s="98">
        <f>RANK(Table136715[[#This Row],[Total2]],Table136715[Total2])</f>
        <v>31</v>
      </c>
    </row>
    <row r="38" spans="1:15">
      <c r="A38" s="91" t="s">
        <v>236</v>
      </c>
      <c r="B38" s="79"/>
      <c r="C38" s="79"/>
      <c r="D38" s="79"/>
      <c r="E38" s="79"/>
      <c r="F38" s="79">
        <v>335</v>
      </c>
      <c r="G38" s="79"/>
      <c r="H38" s="81"/>
      <c r="I38" s="81"/>
      <c r="J38" s="96">
        <f>IF(COUNT(Table136715[[#This Row],[Class]:[Column4]])&gt;1,MIN(Table136715[[#This Row],[Class]:[Column2]]),0)</f>
        <v>0</v>
      </c>
      <c r="K38" s="97">
        <f>IF(SUM(Table136715[[#This Row],[Class]:[Discard]])&gt;0,SUM(Table136715[[#This Row],[Class]:[Column4]])-Table136715[[#This Row],[Discard]]*0.9999,"")</f>
        <v>335</v>
      </c>
      <c r="L38" s="81">
        <f>IF(Table136715[[#This Row],[Total]]&lt;&gt;"",RANK(Table136715[[#This Row],[Total]],Table136715[Total]),"")</f>
        <v>35</v>
      </c>
      <c r="M38" s="98" t="str">
        <f>IF(Table136715[[#This Row],[Name]]&lt;&gt;"",Table136715[[#This Row],[Name]],"")</f>
        <v>Liam O Ceilleachain</v>
      </c>
      <c r="N38" s="99">
        <f>SUM(Table136715[[#This Row],[Class]:[Column3]])-Table136715[[#This Row],[Discard]]</f>
        <v>335</v>
      </c>
      <c r="O38" s="98">
        <f>RANK(Table136715[[#This Row],[Total2]],Table136715[Total2])</f>
        <v>35</v>
      </c>
    </row>
    <row r="39" spans="1:15">
      <c r="A39" s="91"/>
      <c r="B39" s="79"/>
      <c r="C39" s="79"/>
      <c r="D39" s="79"/>
      <c r="E39" s="79"/>
      <c r="F39" s="79"/>
      <c r="G39" s="79"/>
      <c r="H39" s="81"/>
      <c r="I39" s="81"/>
      <c r="J39" s="96">
        <f>IF(COUNT(Table136715[[#This Row],[Class]:[Column4]])&gt;1,MIN(Table136715[[#This Row],[Class]:[Column2]]),0)</f>
        <v>0</v>
      </c>
      <c r="K39" s="97" t="str">
        <f>IF(SUM(Table136715[[#This Row],[Class]:[Discard]])&gt;0,SUM(Table136715[[#This Row],[Class]:[Column4]])-Table136715[[#This Row],[Discard]]*0.9999,"")</f>
        <v/>
      </c>
      <c r="L39" s="81" t="str">
        <f>IF(Table136715[[#This Row],[Total]]&lt;&gt;"",RANK(Table136715[[#This Row],[Total]],Table136715[Total]),"")</f>
        <v/>
      </c>
      <c r="M39" s="98" t="str">
        <f>IF(Table136715[[#This Row],[Name]]&lt;&gt;"",Table136715[[#This Row],[Name]],"")</f>
        <v/>
      </c>
      <c r="N39" s="99">
        <f>SUM(Table136715[[#This Row],[Class]:[Column3]])-Table136715[[#This Row],[Discard]]</f>
        <v>0</v>
      </c>
      <c r="O39" s="98">
        <f>RANK(Table136715[[#This Row],[Total2]],Table136715[Total2])</f>
        <v>36</v>
      </c>
    </row>
    <row r="40" spans="1:15">
      <c r="A40" s="92"/>
      <c r="B40" s="79"/>
      <c r="C40" s="79"/>
      <c r="D40" s="79"/>
      <c r="E40" s="79"/>
      <c r="F40" s="79"/>
      <c r="G40" s="79"/>
      <c r="H40" s="81"/>
      <c r="I40" s="81"/>
      <c r="J40" s="96">
        <f>IF(COUNT(Table136715[[#This Row],[Class]:[Column4]])&gt;1,MIN(Table136715[[#This Row],[Class]:[Column2]]),0)</f>
        <v>0</v>
      </c>
      <c r="K40" s="97" t="str">
        <f>IF(SUM(Table136715[[#This Row],[Class]:[Discard]])&gt;0,SUM(Table136715[[#This Row],[Class]:[Column4]])-Table136715[[#This Row],[Discard]]*0.9999,"")</f>
        <v/>
      </c>
      <c r="L40" s="81" t="str">
        <f>IF(Table136715[[#This Row],[Total]]&lt;&gt;"",RANK(Table136715[[#This Row],[Total]],Table136715[Total]),"")</f>
        <v/>
      </c>
      <c r="M40" s="98" t="str">
        <f>IF(Table136715[[#This Row],[Name]]&lt;&gt;"",Table136715[[#This Row],[Name]],"")</f>
        <v/>
      </c>
      <c r="N40" s="99">
        <f>SUM(Table136715[[#This Row],[Class]:[Column3]])-Table136715[[#This Row],[Discard]]</f>
        <v>0</v>
      </c>
      <c r="O40" s="98">
        <f>RANK(Table136715[[#This Row],[Total2]],Table136715[Total2])</f>
        <v>36</v>
      </c>
    </row>
    <row r="41" spans="1:15">
      <c r="A41" s="92"/>
      <c r="B41" s="79"/>
      <c r="C41" s="79"/>
      <c r="D41" s="79"/>
      <c r="E41" s="79"/>
      <c r="F41" s="79"/>
      <c r="G41" s="79"/>
      <c r="H41" s="81"/>
      <c r="I41" s="81"/>
      <c r="J41" s="96">
        <f>IF(COUNT(Table136715[[#This Row],[Class]:[Column4]])&gt;1,MIN(Table136715[[#This Row],[Class]:[Column2]]),0)</f>
        <v>0</v>
      </c>
      <c r="K41" s="97" t="str">
        <f>IF(SUM(Table136715[[#This Row],[Class]:[Discard]])&gt;0,SUM(Table136715[[#This Row],[Class]:[Column4]])-Table136715[[#This Row],[Discard]]*0.9999,"")</f>
        <v/>
      </c>
      <c r="L41" s="81" t="str">
        <f>IF(Table136715[[#This Row],[Total]]&lt;&gt;"",RANK(Table136715[[#This Row],[Total]],Table136715[Total]),"")</f>
        <v/>
      </c>
      <c r="M41" s="98" t="str">
        <f>IF(Table136715[[#This Row],[Name]]&lt;&gt;"",Table136715[[#This Row],[Name]],"")</f>
        <v/>
      </c>
      <c r="N41" s="99">
        <f>SUM(Table136715[[#This Row],[Class]:[Column3]])-Table136715[[#This Row],[Discard]]</f>
        <v>0</v>
      </c>
      <c r="O41" s="98">
        <f>RANK(Table136715[[#This Row],[Total2]],Table136715[Total2])</f>
        <v>36</v>
      </c>
    </row>
    <row r="42" spans="1:15">
      <c r="A42" s="91"/>
      <c r="B42" s="91"/>
      <c r="C42" s="91"/>
      <c r="D42" s="79"/>
      <c r="E42" s="79"/>
      <c r="F42" s="79"/>
      <c r="G42" s="79"/>
      <c r="H42" s="81"/>
      <c r="I42" s="81"/>
      <c r="J42" s="96"/>
      <c r="K42" s="97"/>
      <c r="L42" s="81"/>
      <c r="M42" s="98"/>
      <c r="N42" s="99"/>
      <c r="O42" s="98"/>
    </row>
    <row r="43" spans="1:15">
      <c r="A43" s="91"/>
      <c r="B43" s="91"/>
      <c r="C43" s="91"/>
      <c r="D43" s="79"/>
      <c r="E43" s="79"/>
      <c r="F43" s="79"/>
      <c r="G43" s="79"/>
      <c r="H43" s="81"/>
      <c r="I43" s="81"/>
      <c r="J43" s="96"/>
      <c r="K43" s="97"/>
      <c r="L43" s="81"/>
      <c r="M43" s="98"/>
      <c r="N43" s="99"/>
      <c r="O43" s="98"/>
    </row>
    <row r="44" spans="1:15">
      <c r="A44" s="91"/>
      <c r="B44" s="91"/>
      <c r="C44" s="91"/>
      <c r="D44" s="79"/>
      <c r="E44" s="79"/>
      <c r="F44" s="79"/>
      <c r="G44" s="79"/>
      <c r="H44" s="81"/>
      <c r="I44" s="81"/>
      <c r="J44" s="96"/>
      <c r="K44" s="97"/>
      <c r="L44" s="81"/>
      <c r="M44" s="98"/>
      <c r="N44" s="99"/>
      <c r="O44" s="98"/>
    </row>
    <row r="45" spans="1:15">
      <c r="A45" s="91"/>
      <c r="B45" s="91"/>
      <c r="C45" s="91"/>
      <c r="D45" s="79"/>
      <c r="E45" s="79"/>
      <c r="F45" s="79"/>
      <c r="G45" s="79"/>
      <c r="H45" s="81"/>
      <c r="I45" s="81"/>
      <c r="J45" s="96"/>
      <c r="K45" s="97"/>
      <c r="L45" s="81"/>
      <c r="M45" s="98"/>
      <c r="N45" s="99"/>
      <c r="O45" s="98"/>
    </row>
    <row r="46" spans="1:15">
      <c r="A46" s="91"/>
      <c r="B46" s="91"/>
      <c r="C46" s="91"/>
      <c r="D46" s="79"/>
      <c r="E46" s="79"/>
      <c r="F46" s="79"/>
      <c r="G46" s="80"/>
      <c r="H46" s="81"/>
      <c r="I46" s="81"/>
      <c r="J46" s="96"/>
      <c r="K46" s="97"/>
      <c r="L46" s="81"/>
      <c r="M46" s="98"/>
      <c r="N46" s="99"/>
      <c r="O46" s="98"/>
    </row>
    <row r="47" spans="1:15">
      <c r="A47" s="91"/>
      <c r="B47" s="91"/>
      <c r="C47" s="91"/>
      <c r="D47" s="79"/>
      <c r="E47" s="79"/>
      <c r="F47" s="79"/>
      <c r="G47" s="93"/>
      <c r="H47" s="81"/>
      <c r="I47" s="81"/>
      <c r="J47" s="96"/>
      <c r="K47" s="97"/>
      <c r="L47" s="81"/>
      <c r="M47" s="98"/>
      <c r="N47" s="99"/>
      <c r="O47" s="98"/>
    </row>
    <row r="48" spans="1:15">
      <c r="A48" s="91"/>
      <c r="B48" s="91"/>
      <c r="C48" s="91"/>
      <c r="D48" s="79"/>
      <c r="E48" s="79"/>
      <c r="F48" s="79"/>
      <c r="G48" s="79"/>
      <c r="H48" s="81"/>
      <c r="I48" s="81"/>
      <c r="J48" s="96"/>
      <c r="K48" s="97"/>
      <c r="L48" s="81"/>
      <c r="M48" s="98"/>
      <c r="N48" s="99"/>
      <c r="O48" s="98"/>
    </row>
    <row r="49" spans="1:15">
      <c r="A49" s="91"/>
      <c r="B49" s="91"/>
      <c r="C49" s="91"/>
      <c r="D49" s="79"/>
      <c r="E49" s="79"/>
      <c r="F49" s="79"/>
      <c r="G49" s="80"/>
      <c r="H49" s="81"/>
      <c r="I49" s="81"/>
      <c r="J49" s="96"/>
      <c r="K49" s="97"/>
      <c r="L49" s="81"/>
      <c r="M49" s="98"/>
      <c r="N49" s="99"/>
      <c r="O49" s="98"/>
    </row>
    <row r="50" spans="1:15">
      <c r="A50" s="91"/>
      <c r="B50" s="91"/>
      <c r="C50" s="91"/>
      <c r="D50" s="79"/>
      <c r="E50" s="79"/>
      <c r="F50" s="79"/>
      <c r="G50" s="80"/>
      <c r="H50" s="81"/>
      <c r="I50" s="81"/>
      <c r="J50" s="96"/>
      <c r="K50" s="97"/>
      <c r="L50" s="81"/>
      <c r="M50" s="98"/>
      <c r="N50" s="99"/>
      <c r="O50" s="98"/>
    </row>
    <row r="51" spans="1:15">
      <c r="A51" s="92"/>
      <c r="B51" s="79"/>
      <c r="C51" s="79"/>
      <c r="D51" s="79"/>
      <c r="E51" s="79"/>
      <c r="F51" s="79"/>
      <c r="G51" s="80"/>
      <c r="H51" s="81"/>
      <c r="I51" s="81"/>
      <c r="J51" s="96">
        <f>IF(COUNT(Table136715[[#This Row],[Class]:[Column4]])&gt;1,MIN(Table136715[[#This Row],[Class]:[Column2]]),0)</f>
        <v>0</v>
      </c>
      <c r="K51" s="97" t="str">
        <f>IF(SUM(Table136715[[#This Row],[Class]:[Discard]])&gt;0,SUM(Table136715[[#This Row],[Class]:[Column4]])-Table136715[[#This Row],[Discard]]*0.9999,"")</f>
        <v/>
      </c>
      <c r="L51" s="81" t="str">
        <f>IF(Table136715[[#This Row],[Total]]&lt;&gt;"",RANK(Table136715[[#This Row],[Total]],Table136715[Total]),"")</f>
        <v/>
      </c>
      <c r="M51" s="98" t="str">
        <f>IF(Table136715[[#This Row],[Name]]&lt;&gt;"",Table136715[[#This Row],[Name]],"")</f>
        <v/>
      </c>
      <c r="N51" s="99">
        <f>SUM(Table136715[[#This Row],[Class]:[Column3]])-Table136715[[#This Row],[Discard]]</f>
        <v>0</v>
      </c>
      <c r="O51" s="98">
        <f>RANK(Table136715[[#This Row],[Total2]],Table136715[Total2])</f>
        <v>36</v>
      </c>
    </row>
    <row r="52" spans="1:15">
      <c r="A52" s="94"/>
      <c r="B52" s="79"/>
      <c r="C52" s="79"/>
      <c r="D52" s="79"/>
      <c r="E52" s="80"/>
      <c r="F52" s="80"/>
      <c r="G52" s="80"/>
      <c r="H52" s="95"/>
      <c r="I52" s="95"/>
      <c r="J52" s="96">
        <f>IF(COUNT(Table136715[[#This Row],[Class]:[Column4]])&gt;1,MIN(Table136715[[#This Row],[Class]:[Column2]]),0)</f>
        <v>0</v>
      </c>
      <c r="K52" s="97" t="str">
        <f>IF(SUM(Table136715[[#This Row],[Class]:[Discard]])&gt;0,SUM(Table136715[[#This Row],[Class]:[Column4]])-Table136715[[#This Row],[Discard]]*0.9999,"")</f>
        <v/>
      </c>
      <c r="L52" s="95" t="str">
        <f>IF(Table136715[[#This Row],[Total]]&lt;&gt;"",RANK(Table136715[[#This Row],[Total]],Table136715[Total]),"")</f>
        <v/>
      </c>
      <c r="M52" s="98" t="str">
        <f>IF(Table136715[[#This Row],[Name]]&lt;&gt;"",Table136715[[#This Row],[Name]],"")</f>
        <v/>
      </c>
      <c r="N52" s="99">
        <f>SUM(Table136715[[#This Row],[Class]:[Column3]])-Table136715[[#This Row],[Discard]]</f>
        <v>0</v>
      </c>
      <c r="O52" s="98">
        <f>RANK(Table136715[[#This Row],[Total2]],Table136715[Total2])</f>
        <v>36</v>
      </c>
    </row>
    <row r="53" spans="1:15">
      <c r="A53" s="92"/>
      <c r="B53" s="79"/>
      <c r="C53" s="79"/>
      <c r="D53" s="79"/>
      <c r="E53" s="79"/>
      <c r="F53" s="79"/>
      <c r="G53" s="79"/>
      <c r="H53" s="81"/>
      <c r="I53" s="81"/>
      <c r="J53" s="96">
        <f>IF(COUNT(Table136715[[#This Row],[Class]:[Column4]])&gt;1,MIN(Table136715[[#This Row],[Class]:[Column2]]),0)</f>
        <v>0</v>
      </c>
      <c r="K53" s="97" t="str">
        <f>IF(SUM(Table136715[[#This Row],[Class]:[Discard]])&gt;0,SUM(Table136715[[#This Row],[Class]:[Column4]])-Table136715[[#This Row],[Discard]]*0.9999,"")</f>
        <v/>
      </c>
      <c r="L53" s="81" t="str">
        <f>IF(Table136715[[#This Row],[Total]]&lt;&gt;"",RANK(Table136715[[#This Row],[Total]],Table136715[Total]),"")</f>
        <v/>
      </c>
      <c r="M53" s="98" t="str">
        <f>IF(Table136715[[#This Row],[Name]]&lt;&gt;"",Table136715[[#This Row],[Name]],"")</f>
        <v/>
      </c>
      <c r="N53" s="99">
        <f>SUM(Table136715[[#This Row],[Class]:[Column3]])-Table136715[[#This Row],[Discard]]</f>
        <v>0</v>
      </c>
      <c r="O53" s="98">
        <f>RANK(Table136715[[#This Row],[Total2]],Table136715[Total2])</f>
        <v>36</v>
      </c>
    </row>
    <row r="54" spans="1:15">
      <c r="A54" s="92"/>
      <c r="B54" s="79"/>
      <c r="C54" s="79"/>
      <c r="D54" s="79"/>
      <c r="E54" s="79"/>
      <c r="F54" s="79"/>
      <c r="G54" s="79"/>
      <c r="H54" s="81"/>
      <c r="I54" s="81"/>
      <c r="J54" s="96">
        <f>IF(COUNT(Table136715[[#This Row],[Class]:[Column4]])&gt;1,MIN(Table136715[[#This Row],[Class]:[Column2]]),0)</f>
        <v>0</v>
      </c>
      <c r="K54" s="97" t="str">
        <f>IF(SUM(Table136715[[#This Row],[Class]:[Discard]])&gt;0,SUM(Table136715[[#This Row],[Class]:[Column4]])-Table136715[[#This Row],[Discard]]*0.9999,"")</f>
        <v/>
      </c>
      <c r="L54" s="81" t="str">
        <f>IF(Table136715[[#This Row],[Total]]&lt;&gt;"",RANK(Table136715[[#This Row],[Total]],Table136715[Total]),"")</f>
        <v/>
      </c>
      <c r="M54" s="98" t="str">
        <f>IF(Table136715[[#This Row],[Name]]&lt;&gt;"",Table136715[[#This Row],[Name]],"")</f>
        <v/>
      </c>
      <c r="N54" s="99">
        <f>SUM(Table136715[[#This Row],[Class]:[Column3]])-Table136715[[#This Row],[Discard]]</f>
        <v>0</v>
      </c>
      <c r="O54" s="98">
        <f>RANK(Table136715[[#This Row],[Total2]],Table136715[Total2])</f>
        <v>36</v>
      </c>
    </row>
    <row r="55" spans="1:15">
      <c r="A55" s="92"/>
      <c r="B55" s="79"/>
      <c r="C55" s="79"/>
      <c r="D55" s="79"/>
      <c r="E55" s="79"/>
      <c r="F55" s="79"/>
      <c r="G55" s="79"/>
      <c r="H55" s="81"/>
      <c r="I55" s="81"/>
      <c r="J55" s="96">
        <f>IF(COUNT(Table136715[[#This Row],[Class]:[Column4]])&gt;1,MIN(Table136715[[#This Row],[Class]:[Column2]]),0)</f>
        <v>0</v>
      </c>
      <c r="K55" s="97" t="str">
        <f>IF(SUM(Table136715[[#This Row],[Class]:[Discard]])&gt;0,SUM(Table136715[[#This Row],[Class]:[Column4]])-Table136715[[#This Row],[Discard]]*0.9999,"")</f>
        <v/>
      </c>
      <c r="L55" s="81" t="str">
        <f>IF(Table136715[[#This Row],[Total]]&lt;&gt;"",RANK(Table136715[[#This Row],[Total]],Table136715[Total]),"")</f>
        <v/>
      </c>
      <c r="M55" s="98" t="str">
        <f>IF(Table136715[[#This Row],[Name]]&lt;&gt;"",Table136715[[#This Row],[Name]],"")</f>
        <v/>
      </c>
      <c r="N55" s="99">
        <f>SUM(Table136715[[#This Row],[Class]:[Column3]])-Table136715[[#This Row],[Discard]]</f>
        <v>0</v>
      </c>
      <c r="O55" s="98">
        <f>RANK(Table136715[[#This Row],[Total2]],Table136715[Total2])</f>
        <v>36</v>
      </c>
    </row>
    <row r="56" spans="1:15">
      <c r="A56" s="92"/>
      <c r="B56" s="79"/>
      <c r="C56" s="79"/>
      <c r="D56" s="79"/>
      <c r="E56" s="79"/>
      <c r="F56" s="79"/>
      <c r="G56" s="79"/>
      <c r="H56" s="81"/>
      <c r="I56" s="81"/>
      <c r="J56" s="96">
        <f>IF(COUNT(Table136715[[#This Row],[Class]:[Column4]])&gt;1,MIN(Table136715[[#This Row],[Class]:[Column2]]),0)</f>
        <v>0</v>
      </c>
      <c r="K56" s="97" t="str">
        <f>IF(SUM(Table136715[[#This Row],[Class]:[Discard]])&gt;0,SUM(Table136715[[#This Row],[Class]:[Column4]])-Table136715[[#This Row],[Discard]]*0.9999,"")</f>
        <v/>
      </c>
      <c r="L56" s="81" t="str">
        <f>IF(Table136715[[#This Row],[Total]]&lt;&gt;"",RANK(Table136715[[#This Row],[Total]],Table136715[Total]),"")</f>
        <v/>
      </c>
      <c r="M56" s="98" t="str">
        <f>IF(Table136715[[#This Row],[Name]]&lt;&gt;"",Table136715[[#This Row],[Name]],"")</f>
        <v/>
      </c>
      <c r="N56" s="99">
        <f>SUM(Table136715[[#This Row],[Class]:[Column3]])-Table136715[[#This Row],[Discard]]</f>
        <v>0</v>
      </c>
      <c r="O56" s="98">
        <f>RANK(Table136715[[#This Row],[Total2]],Table136715[Total2])</f>
        <v>36</v>
      </c>
    </row>
    <row r="57" spans="1:15">
      <c r="A57" s="92"/>
      <c r="B57" s="79"/>
      <c r="C57" s="79"/>
      <c r="D57" s="79"/>
      <c r="E57" s="79"/>
      <c r="F57" s="79"/>
      <c r="G57" s="79"/>
      <c r="H57" s="81"/>
      <c r="I57" s="81"/>
      <c r="J57" s="96">
        <f>IF(COUNT(Table136715[[#This Row],[Class]:[Column4]])&gt;1,MIN(Table136715[[#This Row],[Class]:[Column2]]),0)</f>
        <v>0</v>
      </c>
      <c r="K57" s="97" t="str">
        <f>IF(SUM(Table136715[[#This Row],[Class]:[Discard]])&gt;0,SUM(Table136715[[#This Row],[Class]:[Column4]])-Table136715[[#This Row],[Discard]]*0.9999,"")</f>
        <v/>
      </c>
      <c r="L57" s="81" t="str">
        <f>IF(Table136715[[#This Row],[Total]]&lt;&gt;"",RANK(Table136715[[#This Row],[Total]],Table136715[Total]),"")</f>
        <v/>
      </c>
      <c r="M57" s="98" t="str">
        <f>IF(Table136715[[#This Row],[Name]]&lt;&gt;"",Table136715[[#This Row],[Name]],"")</f>
        <v/>
      </c>
      <c r="N57" s="99">
        <f>SUM(Table136715[[#This Row],[Class]:[Column3]])-Table136715[[#This Row],[Discard]]</f>
        <v>0</v>
      </c>
      <c r="O57" s="98">
        <f>RANK(Table136715[[#This Row],[Total2]],Table136715[Total2])</f>
        <v>36</v>
      </c>
    </row>
    <row r="58" spans="1:15">
      <c r="A58" s="92"/>
      <c r="B58" s="79"/>
      <c r="C58" s="79"/>
      <c r="D58" s="79"/>
      <c r="E58" s="79"/>
      <c r="F58" s="79"/>
      <c r="G58" s="79"/>
      <c r="H58" s="81"/>
      <c r="I58" s="81"/>
      <c r="J58" s="96">
        <f>IF(COUNT(Table136715[[#This Row],[Class]:[Column4]])&gt;1,MIN(Table136715[[#This Row],[Class]:[Column2]]),0)</f>
        <v>0</v>
      </c>
      <c r="K58" s="97" t="str">
        <f>IF(SUM(Table136715[[#This Row],[Class]:[Discard]])&gt;0,SUM(Table136715[[#This Row],[Class]:[Column4]])-Table136715[[#This Row],[Discard]]*0.9999,"")</f>
        <v/>
      </c>
      <c r="L58" s="81" t="str">
        <f>IF(Table136715[[#This Row],[Total]]&lt;&gt;"",RANK(Table136715[[#This Row],[Total]],Table136715[Total]),"")</f>
        <v/>
      </c>
      <c r="M58" s="98" t="str">
        <f>IF(Table136715[[#This Row],[Name]]&lt;&gt;"",Table136715[[#This Row],[Name]],"")</f>
        <v/>
      </c>
      <c r="N58" s="99">
        <f>SUM(Table136715[[#This Row],[Class]:[Column3]])-Table136715[[#This Row],[Discard]]</f>
        <v>0</v>
      </c>
      <c r="O58" s="98">
        <f>RANK(Table136715[[#This Row],[Total2]],Table136715[Total2])</f>
        <v>36</v>
      </c>
    </row>
    <row r="59" spans="1:15">
      <c r="A59" s="92"/>
      <c r="B59" s="79"/>
      <c r="C59" s="79"/>
      <c r="D59" s="79"/>
      <c r="E59" s="79"/>
      <c r="F59" s="79"/>
      <c r="G59" s="79"/>
      <c r="H59" s="81"/>
      <c r="I59" s="81"/>
      <c r="J59" s="96">
        <f>IF(COUNT(Table136715[[#This Row],[Class]:[Column4]])&gt;1,MIN(Table136715[[#This Row],[Class]:[Column2]]),0)</f>
        <v>0</v>
      </c>
      <c r="K59" s="97" t="str">
        <f>IF(SUM(Table136715[[#This Row],[Class]:[Discard]])&gt;0,SUM(Table136715[[#This Row],[Class]:[Column4]])-Table136715[[#This Row],[Discard]]*0.9999,"")</f>
        <v/>
      </c>
      <c r="L59" s="81" t="str">
        <f>IF(Table136715[[#This Row],[Total]]&lt;&gt;"",RANK(Table136715[[#This Row],[Total]],Table136715[Total]),"")</f>
        <v/>
      </c>
      <c r="M59" s="98" t="str">
        <f>IF(Table136715[[#This Row],[Name]]&lt;&gt;"",Table136715[[#This Row],[Name]],"")</f>
        <v/>
      </c>
      <c r="N59" s="99">
        <f>SUM(Table136715[[#This Row],[Class]:[Column3]])-Table136715[[#This Row],[Discard]]</f>
        <v>0</v>
      </c>
      <c r="O59" s="98">
        <f>RANK(Table136715[[#This Row],[Total2]],Table136715[Total2])</f>
        <v>36</v>
      </c>
    </row>
    <row r="60" spans="1:15">
      <c r="A60" s="92"/>
      <c r="B60" s="79"/>
      <c r="C60" s="79"/>
      <c r="D60" s="79"/>
      <c r="E60" s="79"/>
      <c r="F60" s="79"/>
      <c r="G60" s="79"/>
      <c r="H60" s="81"/>
      <c r="I60" s="81"/>
      <c r="J60" s="96">
        <f>IF(COUNT(Table136715[[#This Row],[Class]:[Column4]])&gt;1,MIN(Table136715[[#This Row],[Class]:[Column2]]),0)</f>
        <v>0</v>
      </c>
      <c r="K60" s="97" t="str">
        <f>IF(SUM(Table136715[[#This Row],[Class]:[Discard]])&gt;0,SUM(Table136715[[#This Row],[Class]:[Column4]])-Table136715[[#This Row],[Discard]]*0.9999,"")</f>
        <v/>
      </c>
      <c r="L60" s="81" t="str">
        <f>IF(Table136715[[#This Row],[Total]]&lt;&gt;"",RANK(Table136715[[#This Row],[Total]],Table136715[Total]),"")</f>
        <v/>
      </c>
      <c r="M60" s="98" t="str">
        <f>IF(Table136715[[#This Row],[Name]]&lt;&gt;"",Table136715[[#This Row],[Name]],"")</f>
        <v/>
      </c>
      <c r="N60" s="99">
        <f>SUM(Table136715[[#This Row],[Class]:[Column3]])-Table136715[[#This Row],[Discard]]</f>
        <v>0</v>
      </c>
      <c r="O60" s="98">
        <f>RANK(Table136715[[#This Row],[Total2]],Table136715[Total2])</f>
        <v>36</v>
      </c>
    </row>
    <row r="61" spans="1:15">
      <c r="A61" s="92"/>
      <c r="B61" s="79"/>
      <c r="C61" s="79"/>
      <c r="D61" s="79"/>
      <c r="E61" s="79"/>
      <c r="F61" s="79"/>
      <c r="G61" s="79"/>
      <c r="H61" s="81"/>
      <c r="I61" s="81"/>
      <c r="J61" s="96">
        <f>IF(COUNT(Table136715[[#This Row],[Class]:[Column4]])&gt;1,MIN(Table136715[[#This Row],[Class]:[Column2]]),0)</f>
        <v>0</v>
      </c>
      <c r="K61" s="97" t="str">
        <f>IF(SUM(Table136715[[#This Row],[Class]:[Discard]])&gt;0,SUM(Table136715[[#This Row],[Class]:[Column4]])-Table136715[[#This Row],[Discard]]*0.9999,"")</f>
        <v/>
      </c>
      <c r="L61" s="81" t="str">
        <f>IF(Table136715[[#This Row],[Total]]&lt;&gt;"",RANK(Table136715[[#This Row],[Total]],Table136715[Total]),"")</f>
        <v/>
      </c>
      <c r="M61" s="98" t="str">
        <f>IF(Table136715[[#This Row],[Name]]&lt;&gt;"",Table136715[[#This Row],[Name]],"")</f>
        <v/>
      </c>
      <c r="N61" s="99">
        <f>SUM(Table136715[[#This Row],[Class]:[Column3]])-Table136715[[#This Row],[Discard]]</f>
        <v>0</v>
      </c>
      <c r="O61" s="98">
        <f>RANK(Table136715[[#This Row],[Total2]],Table136715[Total2])</f>
        <v>36</v>
      </c>
    </row>
    <row r="62" spans="1:15">
      <c r="A62" s="92"/>
      <c r="B62" s="79"/>
      <c r="C62" s="79"/>
      <c r="D62" s="79"/>
      <c r="E62" s="79"/>
      <c r="F62" s="79"/>
      <c r="G62" s="79"/>
      <c r="H62" s="81"/>
      <c r="I62" s="81"/>
      <c r="J62" s="96">
        <f>IF(COUNT(Table136715[[#This Row],[Class]:[Column4]])&gt;1,MIN(Table136715[[#This Row],[Class]:[Column2]]),0)</f>
        <v>0</v>
      </c>
      <c r="K62" s="97" t="str">
        <f>IF(SUM(Table136715[[#This Row],[Class]:[Discard]])&gt;0,SUM(Table136715[[#This Row],[Class]:[Column4]])-Table136715[[#This Row],[Discard]]*0.9999,"")</f>
        <v/>
      </c>
      <c r="L62" s="81" t="str">
        <f>IF(Table136715[[#This Row],[Total]]&lt;&gt;"",RANK(Table136715[[#This Row],[Total]],Table136715[Total]),"")</f>
        <v/>
      </c>
      <c r="M62" s="98" t="str">
        <f>IF(Table136715[[#This Row],[Name]]&lt;&gt;"",Table136715[[#This Row],[Name]],"")</f>
        <v/>
      </c>
      <c r="N62" s="99">
        <f>SUM(Table136715[[#This Row],[Class]:[Column3]])-Table136715[[#This Row],[Discard]]</f>
        <v>0</v>
      </c>
      <c r="O62" s="98">
        <f>RANK(Table136715[[#This Row],[Total2]],Table136715[Total2])</f>
        <v>36</v>
      </c>
    </row>
    <row r="63" spans="1:15">
      <c r="A63" s="92"/>
      <c r="B63" s="79"/>
      <c r="C63" s="79"/>
      <c r="D63" s="79"/>
      <c r="E63" s="79"/>
      <c r="F63" s="79"/>
      <c r="G63" s="79"/>
      <c r="H63" s="81"/>
      <c r="I63" s="81"/>
      <c r="J63" s="96">
        <f>IF(COUNT(Table136715[[#This Row],[Class]:[Column4]])&gt;1,MIN(Table136715[[#This Row],[Class]:[Column2]]),0)</f>
        <v>0</v>
      </c>
      <c r="K63" s="97" t="str">
        <f>IF(SUM(Table136715[[#This Row],[Class]:[Discard]])&gt;0,SUM(Table136715[[#This Row],[Class]:[Column4]])-Table136715[[#This Row],[Discard]]*0.9999,"")</f>
        <v/>
      </c>
      <c r="L63" s="81" t="str">
        <f>IF(Table136715[[#This Row],[Total]]&lt;&gt;"",RANK(Table136715[[#This Row],[Total]],Table136715[Total]),"")</f>
        <v/>
      </c>
      <c r="M63" s="98" t="str">
        <f>IF(Table136715[[#This Row],[Name]]&lt;&gt;"",Table136715[[#This Row],[Name]],"")</f>
        <v/>
      </c>
      <c r="N63" s="99">
        <f>SUM(Table136715[[#This Row],[Class]:[Column3]])-Table136715[[#This Row],[Discard]]</f>
        <v>0</v>
      </c>
      <c r="O63" s="98">
        <f>RANK(Table136715[[#This Row],[Total2]],Table136715[Total2])</f>
        <v>36</v>
      </c>
    </row>
    <row r="64" spans="1:15">
      <c r="A64" s="92"/>
      <c r="B64" s="79"/>
      <c r="C64" s="79"/>
      <c r="D64" s="79"/>
      <c r="E64" s="79"/>
      <c r="F64" s="79"/>
      <c r="G64" s="79"/>
      <c r="H64" s="81"/>
      <c r="I64" s="81"/>
      <c r="J64" s="96">
        <f>IF(COUNT(Table136715[[#This Row],[Class]:[Column4]])&gt;1,MIN(Table136715[[#This Row],[Class]:[Column2]]),0)</f>
        <v>0</v>
      </c>
      <c r="K64" s="97" t="str">
        <f>IF(SUM(Table136715[[#This Row],[Class]:[Discard]])&gt;0,SUM(Table136715[[#This Row],[Class]:[Column4]])-Table136715[[#This Row],[Discard]]*0.9999,"")</f>
        <v/>
      </c>
      <c r="L64" s="81" t="str">
        <f>IF(Table136715[[#This Row],[Total]]&lt;&gt;"",RANK(Table136715[[#This Row],[Total]],Table136715[Total]),"")</f>
        <v/>
      </c>
      <c r="M64" s="98" t="str">
        <f>IF(Table136715[[#This Row],[Name]]&lt;&gt;"",Table136715[[#This Row],[Name]],"")</f>
        <v/>
      </c>
      <c r="N64" s="99">
        <f>SUM(Table136715[[#This Row],[Class]:[Column3]])-Table136715[[#This Row],[Discard]]</f>
        <v>0</v>
      </c>
      <c r="O64" s="98">
        <f>RANK(Table136715[[#This Row],[Total2]],Table136715[Total2])</f>
        <v>36</v>
      </c>
    </row>
    <row r="65" spans="1:15">
      <c r="A65" s="92"/>
      <c r="B65" s="79"/>
      <c r="C65" s="79"/>
      <c r="D65" s="79"/>
      <c r="E65" s="79"/>
      <c r="F65" s="79"/>
      <c r="G65" s="79"/>
      <c r="H65" s="81"/>
      <c r="I65" s="81"/>
      <c r="J65" s="96">
        <f>IF(COUNT(Table136715[[#This Row],[Class]:[Column4]])&gt;1,MIN(Table136715[[#This Row],[Class]:[Column2]]),0)</f>
        <v>0</v>
      </c>
      <c r="K65" s="97" t="str">
        <f>IF(SUM(Table136715[[#This Row],[Class]:[Discard]])&gt;0,SUM(Table136715[[#This Row],[Class]:[Column4]])-Table136715[[#This Row],[Discard]]*0.9999,"")</f>
        <v/>
      </c>
      <c r="L65" s="81" t="str">
        <f>IF(Table136715[[#This Row],[Total]]&lt;&gt;"",RANK(Table136715[[#This Row],[Total]],Table136715[Total]),"")</f>
        <v/>
      </c>
      <c r="M65" s="98" t="str">
        <f>IF(Table136715[[#This Row],[Name]]&lt;&gt;"",Table136715[[#This Row],[Name]],"")</f>
        <v/>
      </c>
      <c r="N65" s="99">
        <f>SUM(Table136715[[#This Row],[Class]:[Column3]])-Table136715[[#This Row],[Discard]]</f>
        <v>0</v>
      </c>
      <c r="O65" s="98">
        <f>RANK(Table136715[[#This Row],[Total2]],Table136715[Total2])</f>
        <v>36</v>
      </c>
    </row>
    <row r="66" spans="1:15">
      <c r="A66" s="92"/>
      <c r="B66" s="79"/>
      <c r="C66" s="79"/>
      <c r="D66" s="79"/>
      <c r="E66" s="79"/>
      <c r="F66" s="79"/>
      <c r="G66" s="79"/>
      <c r="H66" s="81"/>
      <c r="I66" s="81"/>
      <c r="J66" s="96">
        <f>IF(COUNT(Table136715[[#This Row],[Class]:[Column4]])&gt;1,MIN(Table136715[[#This Row],[Class]:[Column2]]),0)</f>
        <v>0</v>
      </c>
      <c r="K66" s="97" t="str">
        <f>IF(SUM(Table136715[[#This Row],[Class]:[Discard]])&gt;0,SUM(Table136715[[#This Row],[Class]:[Column4]])-Table136715[[#This Row],[Discard]]*0.9999,"")</f>
        <v/>
      </c>
      <c r="L66" s="81" t="str">
        <f>IF(Table136715[[#This Row],[Total]]&lt;&gt;"",RANK(Table136715[[#This Row],[Total]],Table136715[Total]),"")</f>
        <v/>
      </c>
      <c r="M66" s="98" t="str">
        <f>IF(Table136715[[#This Row],[Name]]&lt;&gt;"",Table136715[[#This Row],[Name]],"")</f>
        <v/>
      </c>
      <c r="N66" s="99">
        <f>SUM(Table136715[[#This Row],[Class]:[Column3]])-Table136715[[#This Row],[Discard]]</f>
        <v>0</v>
      </c>
      <c r="O66" s="98">
        <f>RANK(Table136715[[#This Row],[Total2]],Table136715[Total2])</f>
        <v>36</v>
      </c>
    </row>
    <row r="67" spans="1:15">
      <c r="A67" s="92"/>
      <c r="B67" s="79"/>
      <c r="C67" s="79"/>
      <c r="D67" s="79"/>
      <c r="E67" s="79"/>
      <c r="F67" s="79"/>
      <c r="G67" s="79"/>
      <c r="H67" s="81"/>
      <c r="I67" s="81"/>
      <c r="J67" s="96">
        <f>IF(COUNT(Table136715[[#This Row],[Class]:[Column4]])&gt;1,MIN(Table136715[[#This Row],[Class]:[Column2]]),0)</f>
        <v>0</v>
      </c>
      <c r="K67" s="97" t="str">
        <f>IF(SUM(Table136715[[#This Row],[Class]:[Discard]])&gt;0,SUM(Table136715[[#This Row],[Class]:[Column4]])-Table136715[[#This Row],[Discard]]*0.9999,"")</f>
        <v/>
      </c>
      <c r="L67" s="81" t="str">
        <f>IF(Table136715[[#This Row],[Total]]&lt;&gt;"",RANK(Table136715[[#This Row],[Total]],Table136715[Total]),"")</f>
        <v/>
      </c>
      <c r="M67" s="98" t="str">
        <f>IF(Table136715[[#This Row],[Name]]&lt;&gt;"",Table136715[[#This Row],[Name]],"")</f>
        <v/>
      </c>
      <c r="N67" s="99">
        <f>SUM(Table136715[[#This Row],[Class]:[Column3]])-Table136715[[#This Row],[Discard]]</f>
        <v>0</v>
      </c>
      <c r="O67" s="98">
        <f>RANK(Table136715[[#This Row],[Total2]],Table136715[Total2])</f>
        <v>36</v>
      </c>
    </row>
    <row r="68" spans="1:15">
      <c r="A68" s="92"/>
      <c r="B68" s="79"/>
      <c r="C68" s="79"/>
      <c r="D68" s="79"/>
      <c r="E68" s="79"/>
      <c r="F68" s="79"/>
      <c r="G68" s="79"/>
      <c r="H68" s="81"/>
      <c r="I68" s="81"/>
      <c r="J68" s="96">
        <f>IF(COUNT(Table136715[[#This Row],[Class]:[Column4]])&gt;1,MIN(Table136715[[#This Row],[Class]:[Column2]]),0)</f>
        <v>0</v>
      </c>
      <c r="K68" s="97" t="str">
        <f>IF(SUM(Table136715[[#This Row],[Class]:[Discard]])&gt;0,SUM(Table136715[[#This Row],[Class]:[Column4]])-Table136715[[#This Row],[Discard]]*0.9999,"")</f>
        <v/>
      </c>
      <c r="L68" s="81" t="str">
        <f>IF(Table136715[[#This Row],[Total]]&lt;&gt;"",RANK(Table136715[[#This Row],[Total]],Table136715[Total]),"")</f>
        <v/>
      </c>
      <c r="M68" s="98" t="str">
        <f>IF(Table136715[[#This Row],[Name]]&lt;&gt;"",Table136715[[#This Row],[Name]],"")</f>
        <v/>
      </c>
      <c r="N68" s="99">
        <f>SUM(Table136715[[#This Row],[Class]:[Column3]])-Table136715[[#This Row],[Discard]]</f>
        <v>0</v>
      </c>
      <c r="O68" s="98">
        <f>RANK(Table136715[[#This Row],[Total2]],Table136715[Total2])</f>
        <v>36</v>
      </c>
    </row>
    <row r="69" spans="1:15">
      <c r="A69" s="92"/>
      <c r="B69" s="79"/>
      <c r="C69" s="79"/>
      <c r="D69" s="79"/>
      <c r="E69" s="79"/>
      <c r="F69" s="79"/>
      <c r="G69" s="79"/>
      <c r="H69" s="81"/>
      <c r="I69" s="81"/>
      <c r="J69" s="96">
        <f>IF(COUNT(Table136715[[#This Row],[Class]:[Column4]])&gt;1,MIN(Table136715[[#This Row],[Class]:[Column2]]),0)</f>
        <v>0</v>
      </c>
      <c r="K69" s="97" t="str">
        <f>IF(SUM(Table136715[[#This Row],[Class]:[Discard]])&gt;0,SUM(Table136715[[#This Row],[Class]:[Column4]])-Table136715[[#This Row],[Discard]]*0.9999,"")</f>
        <v/>
      </c>
      <c r="L69" s="81" t="str">
        <f>IF(Table136715[[#This Row],[Total]]&lt;&gt;"",RANK(Table136715[[#This Row],[Total]],Table136715[Total]),"")</f>
        <v/>
      </c>
      <c r="M69" s="98" t="str">
        <f>IF(Table136715[[#This Row],[Name]]&lt;&gt;"",Table136715[[#This Row],[Name]],"")</f>
        <v/>
      </c>
      <c r="N69" s="99">
        <f>SUM(Table136715[[#This Row],[Class]:[Column3]])-Table136715[[#This Row],[Discard]]</f>
        <v>0</v>
      </c>
      <c r="O69" s="98">
        <f>RANK(Table136715[[#This Row],[Total2]],Table136715[Total2])</f>
        <v>36</v>
      </c>
    </row>
    <row r="70" spans="1:15">
      <c r="A70" s="99"/>
      <c r="B70" s="81"/>
      <c r="C70" s="81"/>
      <c r="D70" s="81"/>
      <c r="E70" s="81"/>
      <c r="F70" s="81"/>
      <c r="G70" s="81"/>
      <c r="H70" s="81"/>
      <c r="I70" s="81"/>
      <c r="J70" s="96">
        <f>IF(COUNT(Table136715[[#This Row],[Class]:[Column4]])&gt;1,MIN(Table136715[[#This Row],[Class]:[Column2]]),0)</f>
        <v>0</v>
      </c>
      <c r="K70" s="97" t="str">
        <f>IF(SUM(Table136715[[#This Row],[Class]:[Discard]])&gt;0,SUM(Table136715[[#This Row],[Class]:[Column4]])-Table136715[[#This Row],[Discard]]*0.9999,"")</f>
        <v/>
      </c>
      <c r="L70" s="81" t="str">
        <f>IF(Table136715[[#This Row],[Total]]&lt;&gt;"",RANK(Table136715[[#This Row],[Total]],Table136715[Total]),"")</f>
        <v/>
      </c>
      <c r="M70" s="98" t="str">
        <f>IF(Table136715[[#This Row],[Name]]&lt;&gt;"",Table136715[[#This Row],[Name]],"")</f>
        <v/>
      </c>
      <c r="N70" s="99">
        <f>SUM(Table136715[[#This Row],[Class]:[Column3]])-Table136715[[#This Row],[Discard]]</f>
        <v>0</v>
      </c>
      <c r="O70" s="98">
        <f>RANK(Table136715[[#This Row],[Total2]],Table136715[Total2])</f>
        <v>36</v>
      </c>
    </row>
    <row r="71" spans="1:15">
      <c r="A71" s="99"/>
      <c r="B71" s="81"/>
      <c r="C71" s="81"/>
      <c r="D71" s="81"/>
      <c r="E71" s="81"/>
      <c r="F71" s="81"/>
      <c r="G71" s="81"/>
      <c r="H71" s="81"/>
      <c r="I71" s="81"/>
      <c r="J71" s="96">
        <f>IF(COUNT(Table136715[[#This Row],[Class]:[Column4]])&gt;1,MIN(Table136715[[#This Row],[Class]:[Column2]]),0)</f>
        <v>0</v>
      </c>
      <c r="K71" s="97" t="str">
        <f>IF(SUM(Table136715[[#This Row],[Class]:[Discard]])&gt;0,SUM(Table136715[[#This Row],[Class]:[Column4]])-Table136715[[#This Row],[Discard]]*0.9999,"")</f>
        <v/>
      </c>
      <c r="L71" s="81" t="str">
        <f>IF(Table136715[[#This Row],[Total]]&lt;&gt;"",RANK(Table136715[[#This Row],[Total]],Table136715[Total]),"")</f>
        <v/>
      </c>
      <c r="M71" s="98" t="str">
        <f>IF(Table136715[[#This Row],[Name]]&lt;&gt;"",Table136715[[#This Row],[Name]],"")</f>
        <v/>
      </c>
      <c r="N71" s="99">
        <f>SUM(Table136715[[#This Row],[Class]:[Column3]])-Table136715[[#This Row],[Discard]]</f>
        <v>0</v>
      </c>
      <c r="O71" s="98">
        <f>RANK(Table136715[[#This Row],[Total2]],Table136715[Total2])</f>
        <v>36</v>
      </c>
    </row>
    <row r="72" spans="1:15">
      <c r="A72" s="99"/>
      <c r="B72" s="81"/>
      <c r="C72" s="81"/>
      <c r="D72" s="81"/>
      <c r="E72" s="81"/>
      <c r="F72" s="81"/>
      <c r="G72" s="81"/>
      <c r="H72" s="81"/>
      <c r="I72" s="81"/>
      <c r="J72" s="96">
        <f>IF(COUNT(Table136715[[#This Row],[Class]:[Column4]])&gt;1,MIN(Table136715[[#This Row],[Class]:[Column2]]),0)</f>
        <v>0</v>
      </c>
      <c r="K72" s="97" t="str">
        <f>IF(SUM(Table136715[[#This Row],[Class]:[Discard]])&gt;0,SUM(Table136715[[#This Row],[Class]:[Column4]])-Table136715[[#This Row],[Discard]]*0.9999,"")</f>
        <v/>
      </c>
      <c r="L72" s="81" t="str">
        <f>IF(Table136715[[#This Row],[Total]]&lt;&gt;"",RANK(Table136715[[#This Row],[Total]],Table136715[Total]),"")</f>
        <v/>
      </c>
      <c r="M72" s="98" t="str">
        <f>IF(Table136715[[#This Row],[Name]]&lt;&gt;"",Table136715[[#This Row],[Name]],"")</f>
        <v/>
      </c>
      <c r="N72" s="99">
        <f>SUM(Table136715[[#This Row],[Class]:[Column3]])-Table136715[[#This Row],[Discard]]</f>
        <v>0</v>
      </c>
      <c r="O72" s="98">
        <f>RANK(Table136715[[#This Row],[Total2]],Table136715[Total2])</f>
        <v>36</v>
      </c>
    </row>
    <row r="73" spans="1:15">
      <c r="A73" s="99"/>
      <c r="B73" s="81"/>
      <c r="C73" s="81"/>
      <c r="D73" s="81"/>
      <c r="E73" s="81"/>
      <c r="F73" s="81"/>
      <c r="G73" s="81"/>
      <c r="H73" s="81"/>
      <c r="I73" s="81"/>
      <c r="J73" s="96">
        <f>IF(COUNT(Table136715[[#This Row],[Class]:[Column4]])&gt;1,MIN(Table136715[[#This Row],[Class]:[Column2]]),0)</f>
        <v>0</v>
      </c>
      <c r="K73" s="97" t="str">
        <f>IF(SUM(Table136715[[#This Row],[Class]:[Discard]])&gt;0,SUM(Table136715[[#This Row],[Class]:[Column4]])-Table136715[[#This Row],[Discard]]*0.9999,"")</f>
        <v/>
      </c>
      <c r="L73" s="81" t="str">
        <f>IF(Table136715[[#This Row],[Total]]&lt;&gt;"",RANK(Table136715[[#This Row],[Total]],Table136715[Total]),"")</f>
        <v/>
      </c>
      <c r="M73" s="98" t="str">
        <f>IF(Table136715[[#This Row],[Name]]&lt;&gt;"",Table136715[[#This Row],[Name]],"")</f>
        <v/>
      </c>
      <c r="N73" s="99">
        <f>SUM(Table136715[[#This Row],[Class]:[Column3]])-Table136715[[#This Row],[Discard]]</f>
        <v>0</v>
      </c>
      <c r="O73" s="98">
        <f>RANK(Table136715[[#This Row],[Total2]],Table136715[Total2])</f>
        <v>36</v>
      </c>
    </row>
    <row r="74" spans="1:15">
      <c r="A74" s="99"/>
      <c r="B74" s="81"/>
      <c r="C74" s="81"/>
      <c r="D74" s="81"/>
      <c r="E74" s="81"/>
      <c r="F74" s="81"/>
      <c r="G74" s="81"/>
      <c r="H74" s="81"/>
      <c r="I74" s="81"/>
      <c r="J74" s="96">
        <f>IF(COUNT(Table136715[[#This Row],[Class]:[Column4]])&gt;1,MIN(Table136715[[#This Row],[Class]:[Column2]]),0)</f>
        <v>0</v>
      </c>
      <c r="K74" s="97" t="str">
        <f>IF(SUM(Table136715[[#This Row],[Class]:[Discard]])&gt;0,SUM(Table136715[[#This Row],[Class]:[Column4]])-Table136715[[#This Row],[Discard]]*0.9999,"")</f>
        <v/>
      </c>
      <c r="L74" s="81" t="str">
        <f>IF(Table136715[[#This Row],[Total]]&lt;&gt;"",RANK(Table136715[[#This Row],[Total]],Table136715[Total]),"")</f>
        <v/>
      </c>
      <c r="M74" s="98" t="str">
        <f>IF(Table136715[[#This Row],[Name]]&lt;&gt;"",Table136715[[#This Row],[Name]],"")</f>
        <v/>
      </c>
      <c r="N74" s="99">
        <f>SUM(Table136715[[#This Row],[Class]:[Column3]])-Table136715[[#This Row],[Discard]]</f>
        <v>0</v>
      </c>
      <c r="O74" s="98">
        <f>RANK(Table136715[[#This Row],[Total2]],Table136715[Total2])</f>
        <v>36</v>
      </c>
    </row>
    <row r="75" spans="1:15">
      <c r="A75" s="99"/>
      <c r="B75" s="81"/>
      <c r="C75" s="81"/>
      <c r="D75" s="81"/>
      <c r="E75" s="81"/>
      <c r="F75" s="81"/>
      <c r="G75" s="81"/>
      <c r="H75" s="81"/>
      <c r="I75" s="81"/>
      <c r="J75" s="96">
        <f>IF(COUNT(Table136715[[#This Row],[Class]:[Column4]])&gt;1,MIN(Table136715[[#This Row],[Class]:[Column2]]),0)</f>
        <v>0</v>
      </c>
      <c r="K75" s="97" t="str">
        <f>IF(SUM(Table136715[[#This Row],[Class]:[Discard]])&gt;0,SUM(Table136715[[#This Row],[Class]:[Column4]])-Table136715[[#This Row],[Discard]]*0.9999,"")</f>
        <v/>
      </c>
      <c r="L75" s="81" t="str">
        <f>IF(Table136715[[#This Row],[Total]]&lt;&gt;"",RANK(Table136715[[#This Row],[Total]],Table136715[Total]),"")</f>
        <v/>
      </c>
      <c r="M75" s="98" t="str">
        <f>IF(Table136715[[#This Row],[Name]]&lt;&gt;"",Table136715[[#This Row],[Name]],"")</f>
        <v/>
      </c>
      <c r="N75" s="99">
        <f>SUM(Table136715[[#This Row],[Class]:[Column3]])-Table136715[[#This Row],[Discard]]</f>
        <v>0</v>
      </c>
      <c r="O75" s="98">
        <f>RANK(Table136715[[#This Row],[Total2]],Table136715[Total2])</f>
        <v>36</v>
      </c>
    </row>
    <row r="76" spans="1:15">
      <c r="A76" s="99"/>
      <c r="B76" s="81"/>
      <c r="C76" s="81"/>
      <c r="D76" s="81"/>
      <c r="E76" s="81"/>
      <c r="F76" s="81"/>
      <c r="G76" s="81"/>
      <c r="H76" s="81"/>
      <c r="I76" s="81"/>
      <c r="J76" s="96">
        <f>IF(COUNT(Table136715[[#This Row],[Class]:[Column4]])&gt;1,MIN(Table136715[[#This Row],[Class]:[Column2]]),0)</f>
        <v>0</v>
      </c>
      <c r="K76" s="97" t="str">
        <f>IF(SUM(Table136715[[#This Row],[Class]:[Discard]])&gt;0,SUM(Table136715[[#This Row],[Class]:[Column4]])-Table136715[[#This Row],[Discard]]*0.9999,"")</f>
        <v/>
      </c>
      <c r="L76" s="81" t="str">
        <f>IF(Table136715[[#This Row],[Total]]&lt;&gt;"",RANK(Table136715[[#This Row],[Total]],Table136715[Total]),"")</f>
        <v/>
      </c>
      <c r="M76" s="98" t="str">
        <f>IF(Table136715[[#This Row],[Name]]&lt;&gt;"",Table136715[[#This Row],[Name]],"")</f>
        <v/>
      </c>
      <c r="N76" s="99">
        <f>SUM(Table136715[[#This Row],[Class]:[Column3]])-Table136715[[#This Row],[Discard]]</f>
        <v>0</v>
      </c>
      <c r="O76" s="98">
        <f>RANK(Table136715[[#This Row],[Total2]],Table136715[Total2])</f>
        <v>36</v>
      </c>
    </row>
    <row r="77" spans="1:15">
      <c r="A77" s="99"/>
      <c r="B77" s="81"/>
      <c r="C77" s="81"/>
      <c r="D77" s="81"/>
      <c r="E77" s="81"/>
      <c r="F77" s="81"/>
      <c r="G77" s="81"/>
      <c r="H77" s="81"/>
      <c r="I77" s="81"/>
      <c r="J77" s="96">
        <f>IF(COUNT(Table136715[[#This Row],[Class]:[Column4]])&gt;1,MIN(Table136715[[#This Row],[Class]:[Column2]]),0)</f>
        <v>0</v>
      </c>
      <c r="K77" s="97" t="str">
        <f>IF(SUM(Table136715[[#This Row],[Class]:[Discard]])&gt;0,SUM(Table136715[[#This Row],[Class]:[Column4]])-Table136715[[#This Row],[Discard]]*0.9999,"")</f>
        <v/>
      </c>
      <c r="L77" s="81" t="str">
        <f>IF(Table136715[[#This Row],[Total]]&lt;&gt;"",RANK(Table136715[[#This Row],[Total]],Table136715[Total]),"")</f>
        <v/>
      </c>
      <c r="M77" s="98" t="str">
        <f>IF(Table136715[[#This Row],[Name]]&lt;&gt;"",Table136715[[#This Row],[Name]],"")</f>
        <v/>
      </c>
      <c r="N77" s="99">
        <f>SUM(Table136715[[#This Row],[Class]:[Column3]])-Table136715[[#This Row],[Discard]]</f>
        <v>0</v>
      </c>
      <c r="O77" s="98">
        <f>RANK(Table136715[[#This Row],[Total2]],Table136715[Total2])</f>
        <v>36</v>
      </c>
    </row>
    <row r="78" spans="1:15">
      <c r="A78" s="99"/>
      <c r="B78" s="81"/>
      <c r="C78" s="81"/>
      <c r="D78" s="81"/>
      <c r="E78" s="81"/>
      <c r="F78" s="81"/>
      <c r="G78" s="81"/>
      <c r="H78" s="81"/>
      <c r="I78" s="81"/>
      <c r="J78" s="96">
        <f>IF(COUNT(Table136715[[#This Row],[Class]:[Column4]])&gt;1,MIN(Table136715[[#This Row],[Class]:[Column2]]),0)</f>
        <v>0</v>
      </c>
      <c r="K78" s="97" t="str">
        <f>IF(SUM(Table136715[[#This Row],[Class]:[Discard]])&gt;0,SUM(Table136715[[#This Row],[Class]:[Column4]])-Table136715[[#This Row],[Discard]]*0.9999,"")</f>
        <v/>
      </c>
      <c r="L78" s="81" t="str">
        <f>IF(Table136715[[#This Row],[Total]]&lt;&gt;"",RANK(Table136715[[#This Row],[Total]],Table136715[Total]),"")</f>
        <v/>
      </c>
      <c r="M78" s="98" t="str">
        <f>IF(Table136715[[#This Row],[Name]]&lt;&gt;"",Table136715[[#This Row],[Name]],"")</f>
        <v/>
      </c>
      <c r="N78" s="99">
        <f>SUM(Table136715[[#This Row],[Class]:[Column3]])-Table136715[[#This Row],[Discard]]</f>
        <v>0</v>
      </c>
      <c r="O78" s="98">
        <f>RANK(Table136715[[#This Row],[Total2]],Table136715[Total2])</f>
        <v>36</v>
      </c>
    </row>
    <row r="79" spans="1:15">
      <c r="A79" s="99"/>
      <c r="B79" s="81"/>
      <c r="C79" s="81"/>
      <c r="D79" s="81"/>
      <c r="E79" s="81"/>
      <c r="F79" s="81"/>
      <c r="G79" s="81"/>
      <c r="H79" s="81"/>
      <c r="I79" s="81"/>
      <c r="J79" s="96">
        <f>IF(COUNT(Table136715[[#This Row],[Class]:[Column4]])&gt;1,MIN(Table136715[[#This Row],[Class]:[Column2]]),0)</f>
        <v>0</v>
      </c>
      <c r="K79" s="97" t="str">
        <f>IF(SUM(Table136715[[#This Row],[Class]:[Discard]])&gt;0,SUM(Table136715[[#This Row],[Class]:[Column4]])-Table136715[[#This Row],[Discard]]*0.9999,"")</f>
        <v/>
      </c>
      <c r="L79" s="81" t="str">
        <f>IF(Table136715[[#This Row],[Total]]&lt;&gt;"",RANK(Table136715[[#This Row],[Total]],Table136715[Total]),"")</f>
        <v/>
      </c>
      <c r="M79" s="98" t="str">
        <f>IF(Table136715[[#This Row],[Name]]&lt;&gt;"",Table136715[[#This Row],[Name]],"")</f>
        <v/>
      </c>
      <c r="N79" s="99">
        <f>SUM(Table136715[[#This Row],[Class]:[Column3]])-Table136715[[#This Row],[Discard]]</f>
        <v>0</v>
      </c>
      <c r="O79" s="98">
        <f>RANK(Table136715[[#This Row],[Total2]],Table136715[Total2])</f>
        <v>36</v>
      </c>
    </row>
    <row r="80" spans="1:15">
      <c r="A80" s="99"/>
      <c r="B80" s="81"/>
      <c r="C80" s="81"/>
      <c r="D80" s="81"/>
      <c r="E80" s="81"/>
      <c r="F80" s="81"/>
      <c r="G80" s="81"/>
      <c r="H80" s="81"/>
      <c r="I80" s="81"/>
      <c r="J80" s="96">
        <f>IF(COUNT(Table136715[[#This Row],[Class]:[Column4]])&gt;1,MIN(Table136715[[#This Row],[Class]:[Column2]]),0)</f>
        <v>0</v>
      </c>
      <c r="K80" s="97" t="str">
        <f>IF(SUM(Table136715[[#This Row],[Class]:[Discard]])&gt;0,SUM(Table136715[[#This Row],[Class]:[Column4]])-Table136715[[#This Row],[Discard]]*0.9999,"")</f>
        <v/>
      </c>
      <c r="L80" s="81" t="str">
        <f>IF(Table136715[[#This Row],[Total]]&lt;&gt;"",RANK(Table136715[[#This Row],[Total]],Table136715[Total]),"")</f>
        <v/>
      </c>
      <c r="M80" s="98" t="str">
        <f>IF(Table136715[[#This Row],[Name]]&lt;&gt;"",Table136715[[#This Row],[Name]],"")</f>
        <v/>
      </c>
      <c r="N80" s="99">
        <f>SUM(Table136715[[#This Row],[Class]:[Column3]])-Table136715[[#This Row],[Discard]]</f>
        <v>0</v>
      </c>
      <c r="O80" s="98">
        <f>RANK(Table136715[[#This Row],[Total2]],Table136715[Total2])</f>
        <v>36</v>
      </c>
    </row>
    <row r="81" spans="1:15">
      <c r="A81" s="99"/>
      <c r="B81" s="81"/>
      <c r="C81" s="81"/>
      <c r="D81" s="81"/>
      <c r="E81" s="81"/>
      <c r="F81" s="81"/>
      <c r="G81" s="81"/>
      <c r="H81" s="81"/>
      <c r="I81" s="81"/>
      <c r="J81" s="96">
        <f>IF(COUNT(Table136715[[#This Row],[Class]:[Column4]])&gt;1,MIN(Table136715[[#This Row],[Class]:[Column2]]),0)</f>
        <v>0</v>
      </c>
      <c r="K81" s="97" t="str">
        <f>IF(SUM(Table136715[[#This Row],[Class]:[Discard]])&gt;0,SUM(Table136715[[#This Row],[Class]:[Column4]])-Table136715[[#This Row],[Discard]]*0.9999,"")</f>
        <v/>
      </c>
      <c r="L81" s="81" t="str">
        <f>IF(Table136715[[#This Row],[Total]]&lt;&gt;"",RANK(Table136715[[#This Row],[Total]],Table136715[Total]),"")</f>
        <v/>
      </c>
      <c r="M81" s="98" t="str">
        <f>IF(Table136715[[#This Row],[Name]]&lt;&gt;"",Table136715[[#This Row],[Name]],"")</f>
        <v/>
      </c>
      <c r="N81" s="99">
        <f>SUM(Table136715[[#This Row],[Class]:[Column3]])-Table136715[[#This Row],[Discard]]</f>
        <v>0</v>
      </c>
      <c r="O81" s="98">
        <f>RANK(Table136715[[#This Row],[Total2]],Table136715[Total2])</f>
        <v>36</v>
      </c>
    </row>
    <row r="82" spans="1:15">
      <c r="A82" s="99"/>
      <c r="B82" s="81"/>
      <c r="C82" s="81"/>
      <c r="D82" s="81"/>
      <c r="E82" s="81"/>
      <c r="F82" s="81"/>
      <c r="G82" s="81"/>
      <c r="H82" s="81"/>
      <c r="I82" s="81"/>
      <c r="J82" s="96">
        <f>IF(COUNT(Table136715[[#This Row],[Class]:[Column4]])&gt;1,MIN(Table136715[[#This Row],[Class]:[Column2]]),0)</f>
        <v>0</v>
      </c>
      <c r="K82" s="97" t="str">
        <f>IF(SUM(Table136715[[#This Row],[Class]:[Discard]])&gt;0,SUM(Table136715[[#This Row],[Class]:[Column4]])-Table136715[[#This Row],[Discard]]*0.9999,"")</f>
        <v/>
      </c>
      <c r="L82" s="81" t="str">
        <f>IF(Table136715[[#This Row],[Total]]&lt;&gt;"",RANK(Table136715[[#This Row],[Total]],Table136715[Total]),"")</f>
        <v/>
      </c>
      <c r="M82" s="98" t="str">
        <f>IF(Table136715[[#This Row],[Name]]&lt;&gt;"",Table136715[[#This Row],[Name]],"")</f>
        <v/>
      </c>
      <c r="N82" s="99">
        <f>SUM(Table136715[[#This Row],[Class]:[Column3]])-Table136715[[#This Row],[Discard]]</f>
        <v>0</v>
      </c>
      <c r="O82" s="98">
        <f>RANK(Table136715[[#This Row],[Total2]],Table136715[Total2])</f>
        <v>36</v>
      </c>
    </row>
    <row r="83" spans="1:15">
      <c r="A83" s="99"/>
      <c r="B83" s="81"/>
      <c r="C83" s="81"/>
      <c r="D83" s="81"/>
      <c r="E83" s="81"/>
      <c r="F83" s="81"/>
      <c r="G83" s="81"/>
      <c r="H83" s="81"/>
      <c r="I83" s="81"/>
      <c r="J83" s="96">
        <f>IF(COUNT(Table136715[[#This Row],[Class]:[Column4]])&gt;1,MIN(Table136715[[#This Row],[Class]:[Column2]]),0)</f>
        <v>0</v>
      </c>
      <c r="K83" s="97" t="str">
        <f>IF(SUM(Table136715[[#This Row],[Class]:[Discard]])&gt;0,SUM(Table136715[[#This Row],[Class]:[Column4]])-Table136715[[#This Row],[Discard]]*0.9999,"")</f>
        <v/>
      </c>
      <c r="L83" s="81" t="str">
        <f>IF(Table136715[[#This Row],[Total]]&lt;&gt;"",RANK(Table136715[[#This Row],[Total]],Table136715[Total]),"")</f>
        <v/>
      </c>
      <c r="M83" s="98" t="str">
        <f>IF(Table136715[[#This Row],[Name]]&lt;&gt;"",Table136715[[#This Row],[Name]],"")</f>
        <v/>
      </c>
      <c r="N83" s="99">
        <f>SUM(Table136715[[#This Row],[Class]:[Column3]])-Table136715[[#This Row],[Discard]]</f>
        <v>0</v>
      </c>
      <c r="O83" s="98">
        <f>RANK(Table136715[[#This Row],[Total2]],Table136715[Total2])</f>
        <v>36</v>
      </c>
    </row>
    <row r="84" spans="1:15">
      <c r="A84" s="99"/>
      <c r="B84" s="81"/>
      <c r="C84" s="81"/>
      <c r="D84" s="81"/>
      <c r="E84" s="81"/>
      <c r="F84" s="81"/>
      <c r="G84" s="81"/>
      <c r="H84" s="81"/>
      <c r="I84" s="81"/>
      <c r="J84" s="96">
        <f>IF(COUNT(Table136715[[#This Row],[Class]:[Column4]])&gt;1,MIN(Table136715[[#This Row],[Class]:[Column2]]),0)</f>
        <v>0</v>
      </c>
      <c r="K84" s="97" t="str">
        <f>IF(SUM(Table136715[[#This Row],[Class]:[Discard]])&gt;0,SUM(Table136715[[#This Row],[Class]:[Column4]])-Table136715[[#This Row],[Discard]]*0.9999,"")</f>
        <v/>
      </c>
      <c r="L84" s="81" t="str">
        <f>IF(Table136715[[#This Row],[Total]]&lt;&gt;"",RANK(Table136715[[#This Row],[Total]],Table136715[Total]),"")</f>
        <v/>
      </c>
      <c r="M84" s="98" t="str">
        <f>IF(Table136715[[#This Row],[Name]]&lt;&gt;"",Table136715[[#This Row],[Name]],"")</f>
        <v/>
      </c>
      <c r="N84" s="99">
        <f>SUM(Table136715[[#This Row],[Class]:[Column3]])-Table136715[[#This Row],[Discard]]</f>
        <v>0</v>
      </c>
      <c r="O84" s="98">
        <f>RANK(Table136715[[#This Row],[Total2]],Table136715[Total2])</f>
        <v>36</v>
      </c>
    </row>
    <row r="85" spans="1:15">
      <c r="A85" s="99"/>
      <c r="B85" s="81"/>
      <c r="C85" s="81"/>
      <c r="D85" s="81"/>
      <c r="E85" s="81"/>
      <c r="F85" s="81"/>
      <c r="G85" s="81"/>
      <c r="H85" s="81"/>
      <c r="I85" s="81"/>
      <c r="J85" s="96">
        <f>IF(COUNT(Table136715[[#This Row],[Class]:[Column4]])&gt;1,MIN(Table136715[[#This Row],[Class]:[Column2]]),0)</f>
        <v>0</v>
      </c>
      <c r="K85" s="97" t="str">
        <f>IF(SUM(Table136715[[#This Row],[Class]:[Discard]])&gt;0,SUM(Table136715[[#This Row],[Class]:[Column4]])-Table136715[[#This Row],[Discard]]*0.9999,"")</f>
        <v/>
      </c>
      <c r="L85" s="81" t="str">
        <f>IF(Table136715[[#This Row],[Total]]&lt;&gt;"",RANK(Table136715[[#This Row],[Total]],Table136715[Total]),"")</f>
        <v/>
      </c>
      <c r="M85" s="98" t="str">
        <f>IF(Table136715[[#This Row],[Name]]&lt;&gt;"",Table136715[[#This Row],[Name]],"")</f>
        <v/>
      </c>
      <c r="N85" s="99">
        <f>SUM(Table136715[[#This Row],[Class]:[Column3]])-Table136715[[#This Row],[Discard]]</f>
        <v>0</v>
      </c>
      <c r="O85" s="98">
        <f>RANK(Table136715[[#This Row],[Total2]],Table136715[Total2])</f>
        <v>36</v>
      </c>
    </row>
    <row r="86" spans="1:15">
      <c r="A86" s="99"/>
      <c r="B86" s="81"/>
      <c r="C86" s="81"/>
      <c r="D86" s="81"/>
      <c r="E86" s="81"/>
      <c r="F86" s="81"/>
      <c r="G86" s="81"/>
      <c r="H86" s="81"/>
      <c r="I86" s="81"/>
      <c r="J86" s="96">
        <f>IF(COUNT(Table136715[[#This Row],[Class]:[Column4]])&gt;1,MIN(Table136715[[#This Row],[Class]:[Column2]]),0)</f>
        <v>0</v>
      </c>
      <c r="K86" s="97" t="str">
        <f>IF(SUM(Table136715[[#This Row],[Class]:[Discard]])&gt;0,SUM(Table136715[[#This Row],[Class]:[Column4]])-Table136715[[#This Row],[Discard]]*0.9999,"")</f>
        <v/>
      </c>
      <c r="L86" s="81" t="str">
        <f>IF(Table136715[[#This Row],[Total]]&lt;&gt;"",RANK(Table136715[[#This Row],[Total]],Table136715[Total]),"")</f>
        <v/>
      </c>
      <c r="M86" s="98" t="str">
        <f>IF(Table136715[[#This Row],[Name]]&lt;&gt;"",Table136715[[#This Row],[Name]],"")</f>
        <v/>
      </c>
      <c r="N86" s="99">
        <f>SUM(Table136715[[#This Row],[Class]:[Column3]])-Table136715[[#This Row],[Discard]]</f>
        <v>0</v>
      </c>
      <c r="O86" s="98">
        <f>RANK(Table136715[[#This Row],[Total2]],Table136715[Total2])</f>
        <v>36</v>
      </c>
    </row>
    <row r="87" spans="1:15">
      <c r="A87" s="99"/>
      <c r="B87" s="81"/>
      <c r="C87" s="81"/>
      <c r="D87" s="81"/>
      <c r="E87" s="81"/>
      <c r="F87" s="81"/>
      <c r="G87" s="81"/>
      <c r="H87" s="81"/>
      <c r="I87" s="81"/>
      <c r="J87" s="96">
        <f>IF(COUNT(Table136715[[#This Row],[Class]:[Column4]])&gt;1,MIN(Table136715[[#This Row],[Class]:[Column2]]),0)</f>
        <v>0</v>
      </c>
      <c r="K87" s="97" t="str">
        <f>IF(SUM(Table136715[[#This Row],[Class]:[Discard]])&gt;0,SUM(Table136715[[#This Row],[Class]:[Column4]])-Table136715[[#This Row],[Discard]]*0.9999,"")</f>
        <v/>
      </c>
      <c r="L87" s="81" t="str">
        <f>IF(Table136715[[#This Row],[Total]]&lt;&gt;"",RANK(Table136715[[#This Row],[Total]],Table136715[Total]),"")</f>
        <v/>
      </c>
      <c r="M87" s="98" t="str">
        <f>IF(Table136715[[#This Row],[Name]]&lt;&gt;"",Table136715[[#This Row],[Name]],"")</f>
        <v/>
      </c>
      <c r="N87" s="99">
        <f>SUM(Table136715[[#This Row],[Class]:[Column3]])-Table136715[[#This Row],[Discard]]</f>
        <v>0</v>
      </c>
      <c r="O87" s="98">
        <f>RANK(Table136715[[#This Row],[Total2]],Table136715[Total2])</f>
        <v>36</v>
      </c>
    </row>
    <row r="88" spans="1:15">
      <c r="A88" s="99"/>
      <c r="B88" s="81"/>
      <c r="C88" s="81"/>
      <c r="D88" s="81"/>
      <c r="E88" s="81"/>
      <c r="F88" s="81"/>
      <c r="G88" s="81"/>
      <c r="H88" s="81"/>
      <c r="I88" s="81"/>
      <c r="J88" s="96">
        <f>IF(COUNT(Table136715[[#This Row],[Class]:[Column4]])&gt;1,MIN(Table136715[[#This Row],[Class]:[Column2]]),0)</f>
        <v>0</v>
      </c>
      <c r="K88" s="97" t="str">
        <f>IF(SUM(Table136715[[#This Row],[Class]:[Discard]])&gt;0,SUM(Table136715[[#This Row],[Class]:[Column4]])-Table136715[[#This Row],[Discard]]*0.9999,"")</f>
        <v/>
      </c>
      <c r="L88" s="81" t="str">
        <f>IF(Table136715[[#This Row],[Total]]&lt;&gt;"",RANK(Table136715[[#This Row],[Total]],Table136715[Total]),"")</f>
        <v/>
      </c>
      <c r="M88" s="98" t="str">
        <f>IF(Table136715[[#This Row],[Name]]&lt;&gt;"",Table136715[[#This Row],[Name]],"")</f>
        <v/>
      </c>
      <c r="N88" s="99">
        <f>SUM(Table136715[[#This Row],[Class]:[Column3]])-Table136715[[#This Row],[Discard]]</f>
        <v>0</v>
      </c>
      <c r="O88" s="98">
        <f>RANK(Table136715[[#This Row],[Total2]],Table136715[Total2])</f>
        <v>36</v>
      </c>
    </row>
    <row r="89" spans="1:15">
      <c r="A89" s="99"/>
      <c r="B89" s="81"/>
      <c r="C89" s="81"/>
      <c r="D89" s="81"/>
      <c r="E89" s="81"/>
      <c r="F89" s="81"/>
      <c r="G89" s="81"/>
      <c r="H89" s="81"/>
      <c r="I89" s="81"/>
      <c r="J89" s="96">
        <f>IF(COUNT(Table136715[[#This Row],[Class]:[Column4]])&gt;1,MIN(Table136715[[#This Row],[Class]:[Column2]]),0)</f>
        <v>0</v>
      </c>
      <c r="K89" s="97" t="str">
        <f>IF(SUM(Table136715[[#This Row],[Class]:[Discard]])&gt;0,SUM(Table136715[[#This Row],[Class]:[Column4]])-Table136715[[#This Row],[Discard]]*0.9999,"")</f>
        <v/>
      </c>
      <c r="L89" s="81" t="str">
        <f>IF(Table136715[[#This Row],[Total]]&lt;&gt;"",RANK(Table136715[[#This Row],[Total]],Table136715[Total]),"")</f>
        <v/>
      </c>
      <c r="M89" s="98" t="str">
        <f>IF(Table136715[[#This Row],[Name]]&lt;&gt;"",Table136715[[#This Row],[Name]],"")</f>
        <v/>
      </c>
      <c r="N89" s="99">
        <f>SUM(Table136715[[#This Row],[Class]:[Column3]])-Table136715[[#This Row],[Discard]]</f>
        <v>0</v>
      </c>
      <c r="O89" s="98">
        <f>RANK(Table136715[[#This Row],[Total2]],Table136715[Total2])</f>
        <v>36</v>
      </c>
    </row>
    <row r="90" spans="1:15">
      <c r="A90" s="99"/>
      <c r="B90" s="81"/>
      <c r="C90" s="81"/>
      <c r="D90" s="81"/>
      <c r="E90" s="81"/>
      <c r="F90" s="81"/>
      <c r="G90" s="81"/>
      <c r="H90" s="81"/>
      <c r="I90" s="81"/>
      <c r="J90" s="96">
        <f>IF(COUNT(Table136715[[#This Row],[Class]:[Column4]])&gt;1,MIN(Table136715[[#This Row],[Class]:[Column2]]),0)</f>
        <v>0</v>
      </c>
      <c r="K90" s="97" t="str">
        <f>IF(SUM(Table136715[[#This Row],[Class]:[Discard]])&gt;0,SUM(Table136715[[#This Row],[Class]:[Column4]])-Table136715[[#This Row],[Discard]]*0.9999,"")</f>
        <v/>
      </c>
      <c r="L90" s="81" t="str">
        <f>IF(Table136715[[#This Row],[Total]]&lt;&gt;"",RANK(Table136715[[#This Row],[Total]],Table136715[Total]),"")</f>
        <v/>
      </c>
      <c r="M90" s="98" t="str">
        <f>IF(Table136715[[#This Row],[Name]]&lt;&gt;"",Table136715[[#This Row],[Name]],"")</f>
        <v/>
      </c>
      <c r="N90" s="99">
        <f>SUM(Table136715[[#This Row],[Class]:[Column3]])-Table136715[[#This Row],[Discard]]</f>
        <v>0</v>
      </c>
      <c r="O90" s="98">
        <f>RANK(Table136715[[#This Row],[Total2]],Table136715[Total2])</f>
        <v>36</v>
      </c>
    </row>
    <row r="91" spans="1:15">
      <c r="A91" s="99"/>
      <c r="B91" s="81"/>
      <c r="C91" s="81"/>
      <c r="D91" s="81"/>
      <c r="E91" s="81"/>
      <c r="F91" s="81"/>
      <c r="G91" s="81"/>
      <c r="H91" s="81"/>
      <c r="I91" s="81"/>
      <c r="J91" s="96">
        <f>IF(COUNT(Table136715[[#This Row],[Class]:[Column4]])&gt;1,MIN(Table136715[[#This Row],[Class]:[Column2]]),0)</f>
        <v>0</v>
      </c>
      <c r="K91" s="97" t="str">
        <f>IF(SUM(Table136715[[#This Row],[Class]:[Discard]])&gt;0,SUM(Table136715[[#This Row],[Class]:[Column4]])-Table136715[[#This Row],[Discard]]*0.9999,"")</f>
        <v/>
      </c>
      <c r="L91" s="81" t="str">
        <f>IF(Table136715[[#This Row],[Total]]&lt;&gt;"",RANK(Table136715[[#This Row],[Total]],Table136715[Total]),"")</f>
        <v/>
      </c>
      <c r="M91" s="98" t="str">
        <f>IF(Table136715[[#This Row],[Name]]&lt;&gt;"",Table136715[[#This Row],[Name]],"")</f>
        <v/>
      </c>
      <c r="N91" s="99">
        <f>SUM(Table136715[[#This Row],[Class]:[Column3]])-Table136715[[#This Row],[Discard]]</f>
        <v>0</v>
      </c>
      <c r="O91" s="98">
        <f>RANK(Table136715[[#This Row],[Total2]],Table136715[Total2])</f>
        <v>36</v>
      </c>
    </row>
    <row r="92" spans="1:15">
      <c r="A92" s="99"/>
      <c r="B92" s="81"/>
      <c r="C92" s="81"/>
      <c r="D92" s="81"/>
      <c r="E92" s="81"/>
      <c r="F92" s="81"/>
      <c r="G92" s="81"/>
      <c r="H92" s="81"/>
      <c r="I92" s="81"/>
      <c r="J92" s="96">
        <f>IF(COUNT(Table136715[[#This Row],[Class]:[Column4]])&gt;1,MIN(Table136715[[#This Row],[Class]:[Column2]]),0)</f>
        <v>0</v>
      </c>
      <c r="K92" s="97" t="str">
        <f>IF(SUM(Table136715[[#This Row],[Class]:[Discard]])&gt;0,SUM(Table136715[[#This Row],[Class]:[Column4]])-Table136715[[#This Row],[Discard]]*0.9999,"")</f>
        <v/>
      </c>
      <c r="L92" s="81" t="str">
        <f>IF(Table136715[[#This Row],[Total]]&lt;&gt;"",RANK(Table136715[[#This Row],[Total]],Table136715[Total]),"")</f>
        <v/>
      </c>
      <c r="M92" s="98" t="str">
        <f>IF(Table136715[[#This Row],[Name]]&lt;&gt;"",Table136715[[#This Row],[Name]],"")</f>
        <v/>
      </c>
      <c r="N92" s="99">
        <f>SUM(Table136715[[#This Row],[Class]:[Column3]])-Table136715[[#This Row],[Discard]]</f>
        <v>0</v>
      </c>
      <c r="O92" s="98">
        <f>RANK(Table136715[[#This Row],[Total2]],Table136715[Total2])</f>
        <v>36</v>
      </c>
    </row>
    <row r="93" spans="1:15">
      <c r="A93" s="99"/>
      <c r="B93" s="81"/>
      <c r="C93" s="81"/>
      <c r="D93" s="81"/>
      <c r="E93" s="81"/>
      <c r="F93" s="81"/>
      <c r="G93" s="81"/>
      <c r="H93" s="81"/>
      <c r="I93" s="81"/>
      <c r="J93" s="96">
        <f>IF(COUNT(Table136715[[#This Row],[Class]:[Column4]])&gt;1,MIN(Table136715[[#This Row],[Class]:[Column2]]),0)</f>
        <v>0</v>
      </c>
      <c r="K93" s="97" t="str">
        <f>IF(SUM(Table136715[[#This Row],[Class]:[Discard]])&gt;0,SUM(Table136715[[#This Row],[Class]:[Column4]])-Table136715[[#This Row],[Discard]]*0.9999,"")</f>
        <v/>
      </c>
      <c r="L93" s="81" t="str">
        <f>IF(Table136715[[#This Row],[Total]]&lt;&gt;"",RANK(Table136715[[#This Row],[Total]],Table136715[Total]),"")</f>
        <v/>
      </c>
      <c r="M93" s="98" t="str">
        <f>IF(Table136715[[#This Row],[Name]]&lt;&gt;"",Table136715[[#This Row],[Name]],"")</f>
        <v/>
      </c>
      <c r="N93" s="99">
        <f>SUM(Table136715[[#This Row],[Class]:[Column3]])-Table136715[[#This Row],[Discard]]</f>
        <v>0</v>
      </c>
      <c r="O93" s="98">
        <f>RANK(Table136715[[#This Row],[Total2]],Table136715[Total2])</f>
        <v>36</v>
      </c>
    </row>
    <row r="94" spans="1:15">
      <c r="A94" s="99"/>
      <c r="B94" s="81"/>
      <c r="C94" s="81"/>
      <c r="D94" s="81"/>
      <c r="E94" s="81"/>
      <c r="F94" s="81"/>
      <c r="G94" s="81"/>
      <c r="H94" s="81"/>
      <c r="I94" s="81"/>
      <c r="J94" s="96">
        <f>IF(COUNT(Table136715[[#This Row],[Class]:[Column4]])&gt;1,MIN(Table136715[[#This Row],[Class]:[Column2]]),0)</f>
        <v>0</v>
      </c>
      <c r="K94" s="97" t="str">
        <f>IF(SUM(Table136715[[#This Row],[Class]:[Discard]])&gt;0,SUM(Table136715[[#This Row],[Class]:[Column4]])-Table136715[[#This Row],[Discard]]*0.9999,"")</f>
        <v/>
      </c>
      <c r="L94" s="81" t="str">
        <f>IF(Table136715[[#This Row],[Total]]&lt;&gt;"",RANK(Table136715[[#This Row],[Total]],Table136715[Total]),"")</f>
        <v/>
      </c>
      <c r="M94" s="98" t="str">
        <f>IF(Table136715[[#This Row],[Name]]&lt;&gt;"",Table136715[[#This Row],[Name]],"")</f>
        <v/>
      </c>
      <c r="N94" s="99">
        <f>SUM(Table136715[[#This Row],[Class]:[Column3]])-Table136715[[#This Row],[Discard]]</f>
        <v>0</v>
      </c>
      <c r="O94" s="98">
        <f>RANK(Table136715[[#This Row],[Total2]],Table136715[Total2])</f>
        <v>36</v>
      </c>
    </row>
    <row r="95" spans="1:15">
      <c r="A95" s="99"/>
      <c r="B95" s="81"/>
      <c r="C95" s="81"/>
      <c r="D95" s="81"/>
      <c r="E95" s="81"/>
      <c r="F95" s="81"/>
      <c r="G95" s="81"/>
      <c r="H95" s="81"/>
      <c r="I95" s="81"/>
      <c r="J95" s="96">
        <f>IF(COUNT(Table136715[[#This Row],[Class]:[Column4]])&gt;1,MIN(Table136715[[#This Row],[Class]:[Column2]]),0)</f>
        <v>0</v>
      </c>
      <c r="K95" s="97" t="str">
        <f>IF(SUM(Table136715[[#This Row],[Class]:[Discard]])&gt;0,SUM(Table136715[[#This Row],[Class]:[Column4]])-Table136715[[#This Row],[Discard]]*0.9999,"")</f>
        <v/>
      </c>
      <c r="L95" s="81" t="str">
        <f>IF(Table136715[[#This Row],[Total]]&lt;&gt;"",RANK(Table136715[[#This Row],[Total]],Table136715[Total]),"")</f>
        <v/>
      </c>
      <c r="M95" s="98" t="str">
        <f>IF(Table136715[[#This Row],[Name]]&lt;&gt;"",Table136715[[#This Row],[Name]],"")</f>
        <v/>
      </c>
      <c r="N95" s="99">
        <f>SUM(Table136715[[#This Row],[Class]:[Column3]])-Table136715[[#This Row],[Discard]]</f>
        <v>0</v>
      </c>
      <c r="O95" s="98">
        <f>RANK(Table136715[[#This Row],[Total2]],Table136715[Total2])</f>
        <v>36</v>
      </c>
    </row>
    <row r="96" spans="1:15">
      <c r="A96" s="99"/>
      <c r="B96" s="81"/>
      <c r="C96" s="81"/>
      <c r="D96" s="81"/>
      <c r="E96" s="81"/>
      <c r="F96" s="81"/>
      <c r="G96" s="81"/>
      <c r="H96" s="81"/>
      <c r="I96" s="81"/>
      <c r="J96" s="96">
        <f>IF(COUNT(Table136715[[#This Row],[Class]:[Column4]])&gt;1,MIN(Table136715[[#This Row],[Class]:[Column2]]),0)</f>
        <v>0</v>
      </c>
      <c r="K96" s="97" t="str">
        <f>IF(SUM(Table136715[[#This Row],[Class]:[Discard]])&gt;0,SUM(Table136715[[#This Row],[Class]:[Column4]])-Table136715[[#This Row],[Discard]]*0.9999,"")</f>
        <v/>
      </c>
      <c r="L96" s="81" t="str">
        <f>IF(Table136715[[#This Row],[Total]]&lt;&gt;"",RANK(Table136715[[#This Row],[Total]],Table136715[Total]),"")</f>
        <v/>
      </c>
      <c r="M96" s="98" t="str">
        <f>IF(Table136715[[#This Row],[Name]]&lt;&gt;"",Table136715[[#This Row],[Name]],"")</f>
        <v/>
      </c>
      <c r="N96" s="99">
        <f>SUM(Table136715[[#This Row],[Class]:[Column3]])-Table136715[[#This Row],[Discard]]</f>
        <v>0</v>
      </c>
      <c r="O96" s="98">
        <f>RANK(Table136715[[#This Row],[Total2]],Table136715[Total2])</f>
        <v>36</v>
      </c>
    </row>
    <row r="97" spans="1:15">
      <c r="A97" s="99"/>
      <c r="B97" s="81"/>
      <c r="C97" s="81"/>
      <c r="D97" s="81"/>
      <c r="E97" s="81"/>
      <c r="F97" s="81"/>
      <c r="G97" s="81"/>
      <c r="H97" s="81"/>
      <c r="I97" s="81"/>
      <c r="J97" s="96">
        <f>IF(COUNT(Table136715[[#This Row],[Class]:[Column4]])&gt;1,MIN(Table136715[[#This Row],[Class]:[Column2]]),0)</f>
        <v>0</v>
      </c>
      <c r="K97" s="97" t="str">
        <f>IF(SUM(Table136715[[#This Row],[Class]:[Discard]])&gt;0,SUM(Table136715[[#This Row],[Class]:[Column4]])-Table136715[[#This Row],[Discard]]*0.9999,"")</f>
        <v/>
      </c>
      <c r="L97" s="81" t="str">
        <f>IF(Table136715[[#This Row],[Total]]&lt;&gt;"",RANK(Table136715[[#This Row],[Total]],Table136715[Total]),"")</f>
        <v/>
      </c>
      <c r="M97" s="98" t="str">
        <f>IF(Table136715[[#This Row],[Name]]&lt;&gt;"",Table136715[[#This Row],[Name]],"")</f>
        <v/>
      </c>
      <c r="N97" s="99">
        <f>SUM(Table136715[[#This Row],[Class]:[Column3]])-Table136715[[#This Row],[Discard]]</f>
        <v>0</v>
      </c>
      <c r="O97" s="98">
        <f>RANK(Table136715[[#This Row],[Total2]],Table136715[Total2])</f>
        <v>36</v>
      </c>
    </row>
    <row r="98" spans="1:15">
      <c r="A98" s="99"/>
      <c r="B98" s="81"/>
      <c r="C98" s="81"/>
      <c r="D98" s="81"/>
      <c r="E98" s="81"/>
      <c r="F98" s="81"/>
      <c r="G98" s="81"/>
      <c r="H98" s="81"/>
      <c r="I98" s="81"/>
      <c r="J98" s="96">
        <f>IF(COUNT(Table136715[[#This Row],[Class]:[Column4]])&gt;1,MIN(Table136715[[#This Row],[Class]:[Column2]]),0)</f>
        <v>0</v>
      </c>
      <c r="K98" s="97" t="str">
        <f>IF(SUM(Table136715[[#This Row],[Class]:[Discard]])&gt;0,SUM(Table136715[[#This Row],[Class]:[Column4]])-Table136715[[#This Row],[Discard]]*0.9999,"")</f>
        <v/>
      </c>
      <c r="L98" s="81" t="str">
        <f>IF(Table136715[[#This Row],[Total]]&lt;&gt;"",RANK(Table136715[[#This Row],[Total]],Table136715[Total]),"")</f>
        <v/>
      </c>
      <c r="M98" s="98" t="str">
        <f>IF(Table136715[[#This Row],[Name]]&lt;&gt;"",Table136715[[#This Row],[Name]],"")</f>
        <v/>
      </c>
      <c r="N98" s="99">
        <f>SUM(Table136715[[#This Row],[Class]:[Column3]])-Table136715[[#This Row],[Discard]]</f>
        <v>0</v>
      </c>
      <c r="O98" s="98">
        <f>RANK(Table136715[[#This Row],[Total2]],Table136715[Total2])</f>
        <v>36</v>
      </c>
    </row>
    <row r="99" spans="1:15">
      <c r="A99" s="99"/>
      <c r="B99" s="81"/>
      <c r="C99" s="81"/>
      <c r="D99" s="81"/>
      <c r="E99" s="81"/>
      <c r="F99" s="81"/>
      <c r="G99" s="81"/>
      <c r="H99" s="81"/>
      <c r="I99" s="81"/>
      <c r="J99" s="96">
        <f>IF(COUNT(Table136715[[#This Row],[Class]:[Column4]])&gt;1,MIN(Table136715[[#This Row],[Class]:[Column2]]),0)</f>
        <v>0</v>
      </c>
      <c r="K99" s="97" t="str">
        <f>IF(SUM(Table136715[[#This Row],[Class]:[Discard]])&gt;0,SUM(Table136715[[#This Row],[Class]:[Column4]])-Table136715[[#This Row],[Discard]]*0.9999,"")</f>
        <v/>
      </c>
      <c r="L99" s="81" t="str">
        <f>IF(Table136715[[#This Row],[Total]]&lt;&gt;"",RANK(Table136715[[#This Row],[Total]],Table136715[Total]),"")</f>
        <v/>
      </c>
      <c r="M99" s="98" t="str">
        <f>IF(Table136715[[#This Row],[Name]]&lt;&gt;"",Table136715[[#This Row],[Name]],"")</f>
        <v/>
      </c>
      <c r="N99" s="99">
        <f>SUM(Table136715[[#This Row],[Class]:[Column3]])-Table136715[[#This Row],[Discard]]</f>
        <v>0</v>
      </c>
      <c r="O99" s="98">
        <f>RANK(Table136715[[#This Row],[Total2]],Table136715[Total2])</f>
        <v>36</v>
      </c>
    </row>
    <row r="100" spans="1:15">
      <c r="A100" s="99"/>
      <c r="B100" s="81"/>
      <c r="C100" s="81"/>
      <c r="D100" s="81"/>
      <c r="E100" s="81"/>
      <c r="F100" s="81"/>
      <c r="G100" s="81"/>
      <c r="H100" s="81"/>
      <c r="I100" s="81"/>
      <c r="J100" s="96">
        <f>IF(COUNT(Table136715[[#This Row],[Class]:[Column4]])&gt;1,MIN(Table136715[[#This Row],[Class]:[Column2]]),0)</f>
        <v>0</v>
      </c>
      <c r="K100" s="97" t="str">
        <f>IF(SUM(Table136715[[#This Row],[Class]:[Discard]])&gt;0,SUM(Table136715[[#This Row],[Class]:[Column4]])-Table136715[[#This Row],[Discard]]*0.9999,"")</f>
        <v/>
      </c>
      <c r="L100" s="81" t="str">
        <f>IF(Table136715[[#This Row],[Total]]&lt;&gt;"",RANK(Table136715[[#This Row],[Total]],Table136715[Total]),"")</f>
        <v/>
      </c>
      <c r="M100" s="98" t="str">
        <f>IF(Table136715[[#This Row],[Name]]&lt;&gt;"",Table136715[[#This Row],[Name]],"")</f>
        <v/>
      </c>
      <c r="N100" s="99">
        <f>SUM(Table136715[[#This Row],[Class]:[Column3]])-Table136715[[#This Row],[Discard]]</f>
        <v>0</v>
      </c>
      <c r="O100" s="98">
        <f>RANK(Table136715[[#This Row],[Total2]],Table136715[Total2])</f>
        <v>36</v>
      </c>
    </row>
    <row r="101" spans="1:15">
      <c r="A101" s="99"/>
      <c r="B101" s="81"/>
      <c r="C101" s="81"/>
      <c r="D101" s="81"/>
      <c r="E101" s="81"/>
      <c r="F101" s="81"/>
      <c r="G101" s="81"/>
      <c r="H101" s="81"/>
      <c r="I101" s="81"/>
      <c r="J101" s="96">
        <f>IF(COUNT(Table136715[[#This Row],[Class]:[Column4]])&gt;1,MIN(Table136715[[#This Row],[Class]:[Column2]]),0)</f>
        <v>0</v>
      </c>
      <c r="K101" s="97" t="str">
        <f>IF(SUM(Table136715[[#This Row],[Class]:[Discard]])&gt;0,SUM(Table136715[[#This Row],[Class]:[Column4]])-Table136715[[#This Row],[Discard]]*0.9999,"")</f>
        <v/>
      </c>
      <c r="L101" s="81" t="str">
        <f>IF(Table136715[[#This Row],[Total]]&lt;&gt;"",RANK(Table136715[[#This Row],[Total]],Table136715[Total]),"")</f>
        <v/>
      </c>
      <c r="M101" s="98" t="str">
        <f>IF(Table136715[[#This Row],[Name]]&lt;&gt;"",Table136715[[#This Row],[Name]],"")</f>
        <v/>
      </c>
      <c r="N101" s="99">
        <f>SUM(Table136715[[#This Row],[Class]:[Column3]])-Table136715[[#This Row],[Discard]]</f>
        <v>0</v>
      </c>
      <c r="O101" s="98">
        <f>RANK(Table136715[[#This Row],[Total2]],Table136715[Total2])</f>
        <v>36</v>
      </c>
    </row>
    <row r="102" spans="1:15">
      <c r="A102" s="99"/>
      <c r="B102" s="81"/>
      <c r="C102" s="81"/>
      <c r="D102" s="81"/>
      <c r="E102" s="81"/>
      <c r="F102" s="81"/>
      <c r="G102" s="81"/>
      <c r="H102" s="81"/>
      <c r="I102" s="81"/>
      <c r="J102" s="96">
        <f>IF(COUNT(Table136715[[#This Row],[Class]:[Column4]])&gt;1,MIN(Table136715[[#This Row],[Class]:[Column2]]),0)</f>
        <v>0</v>
      </c>
      <c r="K102" s="97" t="str">
        <f>IF(SUM(Table136715[[#This Row],[Class]:[Discard]])&gt;0,SUM(Table136715[[#This Row],[Class]:[Column4]])-Table136715[[#This Row],[Discard]]*0.9999,"")</f>
        <v/>
      </c>
      <c r="L102" s="81" t="str">
        <f>IF(Table136715[[#This Row],[Total]]&lt;&gt;"",RANK(Table136715[[#This Row],[Total]],Table136715[Total]),"")</f>
        <v/>
      </c>
      <c r="M102" s="98" t="str">
        <f>IF(Table136715[[#This Row],[Name]]&lt;&gt;"",Table136715[[#This Row],[Name]],"")</f>
        <v/>
      </c>
      <c r="N102" s="99">
        <f>SUM(Table136715[[#This Row],[Class]:[Column3]])-Table136715[[#This Row],[Discard]]</f>
        <v>0</v>
      </c>
      <c r="O102" s="98">
        <f>RANK(Table136715[[#This Row],[Total2]],Table136715[Total2])</f>
        <v>36</v>
      </c>
    </row>
    <row r="103" spans="1:15">
      <c r="A103" s="99"/>
      <c r="B103" s="81"/>
      <c r="C103" s="81"/>
      <c r="D103" s="81"/>
      <c r="E103" s="81"/>
      <c r="F103" s="81"/>
      <c r="G103" s="81"/>
      <c r="H103" s="81"/>
      <c r="I103" s="81"/>
      <c r="J103" s="96">
        <f>IF(COUNT(Table136715[[#This Row],[Class]:[Column4]])&gt;1,MIN(Table136715[[#This Row],[Class]:[Column2]]),0)</f>
        <v>0</v>
      </c>
      <c r="K103" s="97" t="str">
        <f>IF(SUM(Table136715[[#This Row],[Class]:[Discard]])&gt;0,SUM(Table136715[[#This Row],[Class]:[Column4]])-Table136715[[#This Row],[Discard]]*0.9999,"")</f>
        <v/>
      </c>
      <c r="L103" s="81" t="str">
        <f>IF(Table136715[[#This Row],[Total]]&lt;&gt;"",RANK(Table136715[[#This Row],[Total]],Table136715[Total]),"")</f>
        <v/>
      </c>
      <c r="M103" s="98" t="str">
        <f>IF(Table136715[[#This Row],[Name]]&lt;&gt;"",Table136715[[#This Row],[Name]],"")</f>
        <v/>
      </c>
      <c r="N103" s="99">
        <f>SUM(Table136715[[#This Row],[Class]:[Column3]])-Table136715[[#This Row],[Discard]]</f>
        <v>0</v>
      </c>
      <c r="O103" s="98">
        <f>RANK(Table136715[[#This Row],[Total2]],Table136715[Total2])</f>
        <v>36</v>
      </c>
    </row>
    <row r="104" spans="1:15">
      <c r="A104" s="99"/>
      <c r="B104" s="81"/>
      <c r="C104" s="81"/>
      <c r="D104" s="81"/>
      <c r="E104" s="81"/>
      <c r="F104" s="81"/>
      <c r="G104" s="81"/>
      <c r="H104" s="81"/>
      <c r="I104" s="81"/>
      <c r="J104" s="96">
        <f>IF(COUNT(Table136715[[#This Row],[Class]:[Column4]])&gt;1,MIN(Table136715[[#This Row],[Class]:[Column2]]),0)</f>
        <v>0</v>
      </c>
      <c r="K104" s="97" t="str">
        <f>IF(SUM(Table136715[[#This Row],[Class]:[Discard]])&gt;0,SUM(Table136715[[#This Row],[Class]:[Column4]])-Table136715[[#This Row],[Discard]]*0.9999,"")</f>
        <v/>
      </c>
      <c r="L104" s="81" t="str">
        <f>IF(Table136715[[#This Row],[Total]]&lt;&gt;"",RANK(Table136715[[#This Row],[Total]],Table136715[Total]),"")</f>
        <v/>
      </c>
      <c r="M104" s="98" t="str">
        <f>IF(Table136715[[#This Row],[Name]]&lt;&gt;"",Table136715[[#This Row],[Name]],"")</f>
        <v/>
      </c>
      <c r="N104" s="99">
        <f>SUM(Table136715[[#This Row],[Class]:[Column3]])-Table136715[[#This Row],[Discard]]</f>
        <v>0</v>
      </c>
      <c r="O104" s="98">
        <f>RANK(Table136715[[#This Row],[Total2]],Table136715[Total2])</f>
        <v>36</v>
      </c>
    </row>
    <row r="105" spans="1:15">
      <c r="A105" s="99"/>
      <c r="B105" s="81"/>
      <c r="C105" s="81"/>
      <c r="D105" s="81"/>
      <c r="E105" s="81"/>
      <c r="F105" s="81"/>
      <c r="G105" s="81"/>
      <c r="H105" s="81"/>
      <c r="I105" s="81"/>
      <c r="J105" s="96">
        <f>IF(COUNT(Table136715[[#This Row],[Class]:[Column4]])&gt;1,MIN(Table136715[[#This Row],[Class]:[Column2]]),0)</f>
        <v>0</v>
      </c>
      <c r="K105" s="97" t="str">
        <f>IF(SUM(Table136715[[#This Row],[Class]:[Discard]])&gt;0,SUM(Table136715[[#This Row],[Class]:[Column4]])-Table136715[[#This Row],[Discard]]*0.9999,"")</f>
        <v/>
      </c>
      <c r="L105" s="81" t="str">
        <f>IF(Table136715[[#This Row],[Total]]&lt;&gt;"",RANK(Table136715[[#This Row],[Total]],Table136715[Total]),"")</f>
        <v/>
      </c>
      <c r="M105" s="98" t="str">
        <f>IF(Table136715[[#This Row],[Name]]&lt;&gt;"",Table136715[[#This Row],[Name]],"")</f>
        <v/>
      </c>
      <c r="N105" s="99">
        <f>SUM(Table136715[[#This Row],[Class]:[Column3]])-Table136715[[#This Row],[Discard]]</f>
        <v>0</v>
      </c>
      <c r="O105" s="98">
        <f>RANK(Table136715[[#This Row],[Total2]],Table136715[Total2])</f>
        <v>36</v>
      </c>
    </row>
    <row r="106" spans="1:15">
      <c r="A106" s="99"/>
      <c r="B106" s="81"/>
      <c r="C106" s="81"/>
      <c r="D106" s="81"/>
      <c r="E106" s="81"/>
      <c r="F106" s="81"/>
      <c r="G106" s="81"/>
      <c r="H106" s="81"/>
      <c r="I106" s="81"/>
      <c r="J106" s="96">
        <f>IF(COUNT(Table136715[[#This Row],[Class]:[Column4]])&gt;1,MIN(Table136715[[#This Row],[Class]:[Column2]]),0)</f>
        <v>0</v>
      </c>
      <c r="K106" s="97" t="str">
        <f>IF(SUM(Table136715[[#This Row],[Class]:[Discard]])&gt;0,SUM(Table136715[[#This Row],[Class]:[Column4]])-Table136715[[#This Row],[Discard]]*0.9999,"")</f>
        <v/>
      </c>
      <c r="L106" s="81" t="str">
        <f>IF(Table136715[[#This Row],[Total]]&lt;&gt;"",RANK(Table136715[[#This Row],[Total]],Table136715[Total]),"")</f>
        <v/>
      </c>
      <c r="M106" s="98" t="str">
        <f>IF(Table136715[[#This Row],[Name]]&lt;&gt;"",Table136715[[#This Row],[Name]],"")</f>
        <v/>
      </c>
      <c r="N106" s="99">
        <f>SUM(Table136715[[#This Row],[Class]:[Column3]])-Table136715[[#This Row],[Discard]]</f>
        <v>0</v>
      </c>
      <c r="O106" s="98">
        <f>RANK(Table136715[[#This Row],[Total2]],Table136715[Total2])</f>
        <v>36</v>
      </c>
    </row>
    <row r="107" spans="1:15">
      <c r="A107" s="99"/>
      <c r="B107" s="81"/>
      <c r="C107" s="81"/>
      <c r="D107" s="81"/>
      <c r="E107" s="81"/>
      <c r="F107" s="81"/>
      <c r="G107" s="81"/>
      <c r="H107" s="81"/>
      <c r="I107" s="81"/>
      <c r="J107" s="96">
        <f>IF(COUNT(Table136715[[#This Row],[Class]:[Column4]])&gt;1,MIN(Table136715[[#This Row],[Class]:[Column2]]),0)</f>
        <v>0</v>
      </c>
      <c r="K107" s="97" t="str">
        <f>IF(SUM(Table136715[[#This Row],[Class]:[Discard]])&gt;0,SUM(Table136715[[#This Row],[Class]:[Column4]])-Table136715[[#This Row],[Discard]]*0.9999,"")</f>
        <v/>
      </c>
      <c r="L107" s="81" t="str">
        <f>IF(Table136715[[#This Row],[Total]]&lt;&gt;"",RANK(Table136715[[#This Row],[Total]],Table136715[Total]),"")</f>
        <v/>
      </c>
      <c r="M107" s="98" t="str">
        <f>IF(Table136715[[#This Row],[Name]]&lt;&gt;"",Table136715[[#This Row],[Name]],"")</f>
        <v/>
      </c>
      <c r="N107" s="99">
        <f>SUM(Table136715[[#This Row],[Class]:[Column3]])-Table136715[[#This Row],[Discard]]</f>
        <v>0</v>
      </c>
      <c r="O107" s="98">
        <f>RANK(Table136715[[#This Row],[Total2]],Table136715[Total2])</f>
        <v>36</v>
      </c>
    </row>
    <row r="108" spans="1:15">
      <c r="A108" s="99"/>
      <c r="B108" s="81"/>
      <c r="C108" s="81"/>
      <c r="D108" s="81"/>
      <c r="E108" s="81"/>
      <c r="F108" s="81"/>
      <c r="G108" s="81"/>
      <c r="H108" s="81"/>
      <c r="I108" s="81"/>
      <c r="J108" s="96">
        <f>IF(COUNT(Table136715[[#This Row],[Class]:[Column4]])&gt;1,MIN(Table136715[[#This Row],[Class]:[Column2]]),0)</f>
        <v>0</v>
      </c>
      <c r="K108" s="97" t="str">
        <f>IF(SUM(Table136715[[#This Row],[Class]:[Discard]])&gt;0,SUM(Table136715[[#This Row],[Class]:[Column4]])-Table136715[[#This Row],[Discard]]*0.9999,"")</f>
        <v/>
      </c>
      <c r="L108" s="81" t="str">
        <f>IF(Table136715[[#This Row],[Total]]&lt;&gt;"",RANK(Table136715[[#This Row],[Total]],Table136715[Total]),"")</f>
        <v/>
      </c>
      <c r="M108" s="98" t="str">
        <f>IF(Table136715[[#This Row],[Name]]&lt;&gt;"",Table136715[[#This Row],[Name]],"")</f>
        <v/>
      </c>
      <c r="N108" s="99">
        <f>SUM(Table136715[[#This Row],[Class]:[Column3]])-Table136715[[#This Row],[Discard]]</f>
        <v>0</v>
      </c>
      <c r="O108" s="98">
        <f>RANK(Table136715[[#This Row],[Total2]],Table136715[Total2])</f>
        <v>36</v>
      </c>
    </row>
    <row r="109" spans="1:15">
      <c r="A109" s="99"/>
      <c r="B109" s="81"/>
      <c r="C109" s="81"/>
      <c r="D109" s="81"/>
      <c r="E109" s="81"/>
      <c r="F109" s="81"/>
      <c r="G109" s="81"/>
      <c r="H109" s="81"/>
      <c r="I109" s="81"/>
      <c r="J109" s="96">
        <f>IF(COUNT(Table136715[[#This Row],[Class]:[Column4]])&gt;1,MIN(Table136715[[#This Row],[Class]:[Column2]]),0)</f>
        <v>0</v>
      </c>
      <c r="K109" s="97" t="str">
        <f>IF(SUM(Table136715[[#This Row],[Class]:[Discard]])&gt;0,SUM(Table136715[[#This Row],[Class]:[Column4]])-Table136715[[#This Row],[Discard]]*0.9999,"")</f>
        <v/>
      </c>
      <c r="L109" s="81" t="str">
        <f>IF(Table136715[[#This Row],[Total]]&lt;&gt;"",RANK(Table136715[[#This Row],[Total]],Table136715[Total]),"")</f>
        <v/>
      </c>
      <c r="M109" s="98" t="str">
        <f>IF(Table136715[[#This Row],[Name]]&lt;&gt;"",Table136715[[#This Row],[Name]],"")</f>
        <v/>
      </c>
      <c r="N109" s="99">
        <f>SUM(Table136715[[#This Row],[Class]:[Column3]])-Table136715[[#This Row],[Discard]]</f>
        <v>0</v>
      </c>
      <c r="O109" s="98">
        <f>RANK(Table136715[[#This Row],[Total2]],Table136715[Total2])</f>
        <v>36</v>
      </c>
    </row>
    <row r="110" spans="1:15">
      <c r="A110" s="99"/>
      <c r="B110" s="81"/>
      <c r="C110" s="81"/>
      <c r="D110" s="81"/>
      <c r="E110" s="81"/>
      <c r="F110" s="81"/>
      <c r="G110" s="81"/>
      <c r="H110" s="81"/>
      <c r="I110" s="81"/>
      <c r="J110" s="96">
        <f>IF(COUNT(Table136715[[#This Row],[Class]:[Column4]])&gt;1,MIN(Table136715[[#This Row],[Class]:[Column2]]),0)</f>
        <v>0</v>
      </c>
      <c r="K110" s="97" t="str">
        <f>IF(SUM(Table136715[[#This Row],[Class]:[Discard]])&gt;0,SUM(Table136715[[#This Row],[Class]:[Column4]])-Table136715[[#This Row],[Discard]]*0.9999,"")</f>
        <v/>
      </c>
      <c r="L110" s="81" t="str">
        <f>IF(Table136715[[#This Row],[Total]]&lt;&gt;"",RANK(Table136715[[#This Row],[Total]],Table136715[Total]),"")</f>
        <v/>
      </c>
      <c r="M110" s="98" t="str">
        <f>IF(Table136715[[#This Row],[Name]]&lt;&gt;"",Table136715[[#This Row],[Name]],"")</f>
        <v/>
      </c>
      <c r="N110" s="99">
        <f>SUM(Table136715[[#This Row],[Class]:[Column3]])-Table136715[[#This Row],[Discard]]</f>
        <v>0</v>
      </c>
      <c r="O110" s="98">
        <f>RANK(Table136715[[#This Row],[Total2]],Table136715[Total2])</f>
        <v>36</v>
      </c>
    </row>
    <row r="111" spans="1:15">
      <c r="A111" s="99"/>
      <c r="B111" s="81"/>
      <c r="C111" s="81"/>
      <c r="D111" s="81"/>
      <c r="E111" s="81"/>
      <c r="F111" s="81"/>
      <c r="G111" s="81"/>
      <c r="H111" s="81"/>
      <c r="I111" s="81"/>
      <c r="J111" s="96">
        <f>IF(COUNT(Table136715[[#This Row],[Class]:[Column4]])&gt;1,MIN(Table136715[[#This Row],[Class]:[Column2]]),0)</f>
        <v>0</v>
      </c>
      <c r="K111" s="97" t="str">
        <f>IF(SUM(Table136715[[#This Row],[Class]:[Discard]])&gt;0,SUM(Table136715[[#This Row],[Class]:[Column4]])-Table136715[[#This Row],[Discard]]*0.9999,"")</f>
        <v/>
      </c>
      <c r="L111" s="81" t="str">
        <f>IF(Table136715[[#This Row],[Total]]&lt;&gt;"",RANK(Table136715[[#This Row],[Total]],Table136715[Total]),"")</f>
        <v/>
      </c>
      <c r="M111" s="98" t="str">
        <f>IF(Table136715[[#This Row],[Name]]&lt;&gt;"",Table136715[[#This Row],[Name]],"")</f>
        <v/>
      </c>
      <c r="N111" s="99">
        <f>SUM(Table136715[[#This Row],[Class]:[Column3]])-Table136715[[#This Row],[Discard]]</f>
        <v>0</v>
      </c>
      <c r="O111" s="98">
        <f>RANK(Table136715[[#This Row],[Total2]],Table136715[Total2])</f>
        <v>36</v>
      </c>
    </row>
    <row r="112" spans="1:15">
      <c r="A112" s="99"/>
      <c r="B112" s="81"/>
      <c r="C112" s="81"/>
      <c r="D112" s="81"/>
      <c r="E112" s="81"/>
      <c r="F112" s="81"/>
      <c r="G112" s="81"/>
      <c r="H112" s="81"/>
      <c r="I112" s="81"/>
      <c r="J112" s="96">
        <f>IF(COUNT(Table136715[[#This Row],[Class]:[Column4]])&gt;1,MIN(Table136715[[#This Row],[Class]:[Column2]]),0)</f>
        <v>0</v>
      </c>
      <c r="K112" s="97" t="str">
        <f>IF(SUM(Table136715[[#This Row],[Class]:[Discard]])&gt;0,SUM(Table136715[[#This Row],[Class]:[Column4]])-Table136715[[#This Row],[Discard]]*0.9999,"")</f>
        <v/>
      </c>
      <c r="L112" s="81" t="str">
        <f>IF(Table136715[[#This Row],[Total]]&lt;&gt;"",RANK(Table136715[[#This Row],[Total]],Table136715[Total]),"")</f>
        <v/>
      </c>
      <c r="M112" s="98" t="str">
        <f>IF(Table136715[[#This Row],[Name]]&lt;&gt;"",Table136715[[#This Row],[Name]],"")</f>
        <v/>
      </c>
      <c r="N112" s="99">
        <f>SUM(Table136715[[#This Row],[Class]:[Column3]])-Table136715[[#This Row],[Discard]]</f>
        <v>0</v>
      </c>
      <c r="O112" s="98">
        <f>RANK(Table136715[[#This Row],[Total2]],Table136715[Total2])</f>
        <v>36</v>
      </c>
    </row>
    <row r="113" spans="1:15">
      <c r="A113" s="99"/>
      <c r="B113" s="81"/>
      <c r="C113" s="81"/>
      <c r="D113" s="81"/>
      <c r="E113" s="81"/>
      <c r="F113" s="81"/>
      <c r="G113" s="81"/>
      <c r="H113" s="81"/>
      <c r="I113" s="81"/>
      <c r="J113" s="96">
        <f>IF(COUNT(Table136715[[#This Row],[Class]:[Column4]])&gt;1,MIN(Table136715[[#This Row],[Class]:[Column2]]),0)</f>
        <v>0</v>
      </c>
      <c r="K113" s="97" t="str">
        <f>IF(SUM(Table136715[[#This Row],[Class]:[Discard]])&gt;0,SUM(Table136715[[#This Row],[Class]:[Column4]])-Table136715[[#This Row],[Discard]]*0.9999,"")</f>
        <v/>
      </c>
      <c r="L113" s="81" t="str">
        <f>IF(Table136715[[#This Row],[Total]]&lt;&gt;"",RANK(Table136715[[#This Row],[Total]],Table136715[Total]),"")</f>
        <v/>
      </c>
      <c r="M113" s="98" t="str">
        <f>IF(Table136715[[#This Row],[Name]]&lt;&gt;"",Table136715[[#This Row],[Name]],"")</f>
        <v/>
      </c>
      <c r="N113" s="99">
        <f>SUM(Table136715[[#This Row],[Class]:[Column3]])-Table136715[[#This Row],[Discard]]</f>
        <v>0</v>
      </c>
      <c r="O113" s="98">
        <f>RANK(Table136715[[#This Row],[Total2]],Table136715[Total2])</f>
        <v>36</v>
      </c>
    </row>
    <row r="114" spans="1:15">
      <c r="A114" s="99"/>
      <c r="B114" s="81"/>
      <c r="C114" s="81"/>
      <c r="D114" s="81"/>
      <c r="E114" s="81"/>
      <c r="F114" s="81"/>
      <c r="G114" s="81"/>
      <c r="H114" s="81"/>
      <c r="I114" s="81"/>
      <c r="J114" s="96">
        <f>IF(COUNT(Table136715[[#This Row],[Class]:[Column4]])&gt;1,MIN(Table136715[[#This Row],[Class]:[Column2]]),0)</f>
        <v>0</v>
      </c>
      <c r="K114" s="97" t="str">
        <f>IF(SUM(Table136715[[#This Row],[Class]:[Discard]])&gt;0,SUM(Table136715[[#This Row],[Class]:[Column4]])-Table136715[[#This Row],[Discard]]*0.9999,"")</f>
        <v/>
      </c>
      <c r="L114" s="81" t="str">
        <f>IF(Table136715[[#This Row],[Total]]&lt;&gt;"",RANK(Table136715[[#This Row],[Total]],Table136715[Total]),"")</f>
        <v/>
      </c>
      <c r="M114" s="98" t="str">
        <f>IF(Table136715[[#This Row],[Name]]&lt;&gt;"",Table136715[[#This Row],[Name]],"")</f>
        <v/>
      </c>
      <c r="N114" s="99">
        <f>SUM(Table136715[[#This Row],[Class]:[Column3]])-Table136715[[#This Row],[Discard]]</f>
        <v>0</v>
      </c>
      <c r="O114" s="98">
        <f>RANK(Table136715[[#This Row],[Total2]],Table136715[Total2])</f>
        <v>36</v>
      </c>
    </row>
    <row r="115" spans="1:15">
      <c r="A115" s="99"/>
      <c r="B115" s="81"/>
      <c r="C115" s="81"/>
      <c r="D115" s="81"/>
      <c r="E115" s="81"/>
      <c r="F115" s="81"/>
      <c r="G115" s="81"/>
      <c r="H115" s="81"/>
      <c r="I115" s="81"/>
      <c r="J115" s="96">
        <f>IF(COUNT(Table136715[[#This Row],[Class]:[Column4]])&gt;1,MIN(Table136715[[#This Row],[Class]:[Column2]]),0)</f>
        <v>0</v>
      </c>
      <c r="K115" s="97" t="str">
        <f>IF(SUM(Table136715[[#This Row],[Class]:[Discard]])&gt;0,SUM(Table136715[[#This Row],[Class]:[Column4]])-Table136715[[#This Row],[Discard]]*0.9999,"")</f>
        <v/>
      </c>
      <c r="L115" s="81" t="str">
        <f>IF(Table136715[[#This Row],[Total]]&lt;&gt;"",RANK(Table136715[[#This Row],[Total]],Table136715[Total]),"")</f>
        <v/>
      </c>
      <c r="M115" s="98" t="str">
        <f>IF(Table136715[[#This Row],[Name]]&lt;&gt;"",Table136715[[#This Row],[Name]],"")</f>
        <v/>
      </c>
      <c r="N115" s="99">
        <f>SUM(Table136715[[#This Row],[Class]:[Column3]])-Table136715[[#This Row],[Discard]]</f>
        <v>0</v>
      </c>
      <c r="O115" s="98">
        <f>RANK(Table136715[[#This Row],[Total2]],Table136715[Total2])</f>
        <v>36</v>
      </c>
    </row>
    <row r="116" spans="1:15">
      <c r="A116" s="99"/>
      <c r="B116" s="81"/>
      <c r="C116" s="81"/>
      <c r="D116" s="81"/>
      <c r="E116" s="81"/>
      <c r="F116" s="81"/>
      <c r="G116" s="81"/>
      <c r="H116" s="81"/>
      <c r="I116" s="81"/>
      <c r="J116" s="96">
        <f>IF(COUNT(Table136715[[#This Row],[Class]:[Column4]])&gt;1,MIN(Table136715[[#This Row],[Class]:[Column2]]),0)</f>
        <v>0</v>
      </c>
      <c r="K116" s="97" t="str">
        <f>IF(SUM(Table136715[[#This Row],[Class]:[Discard]])&gt;0,SUM(Table136715[[#This Row],[Class]:[Column4]])-Table136715[[#This Row],[Discard]]*0.9999,"")</f>
        <v/>
      </c>
      <c r="L116" s="81" t="str">
        <f>IF(Table136715[[#This Row],[Total]]&lt;&gt;"",RANK(Table136715[[#This Row],[Total]],Table136715[Total]),"")</f>
        <v/>
      </c>
      <c r="M116" s="98" t="str">
        <f>IF(Table136715[[#This Row],[Name]]&lt;&gt;"",Table136715[[#This Row],[Name]],"")</f>
        <v/>
      </c>
      <c r="N116" s="99">
        <f>SUM(Table136715[[#This Row],[Class]:[Column3]])-Table136715[[#This Row],[Discard]]</f>
        <v>0</v>
      </c>
      <c r="O116" s="98">
        <f>RANK(Table136715[[#This Row],[Total2]],Table136715[Total2])</f>
        <v>36</v>
      </c>
    </row>
    <row r="117" spans="1:15">
      <c r="A117" s="99"/>
      <c r="B117" s="81"/>
      <c r="C117" s="81"/>
      <c r="D117" s="81"/>
      <c r="E117" s="81"/>
      <c r="F117" s="81"/>
      <c r="G117" s="81"/>
      <c r="H117" s="81"/>
      <c r="I117" s="81"/>
      <c r="J117" s="96">
        <f>IF(COUNT(Table136715[[#This Row],[Class]:[Column4]])&gt;1,MIN(Table136715[[#This Row],[Class]:[Column2]]),0)</f>
        <v>0</v>
      </c>
      <c r="K117" s="97" t="str">
        <f>IF(SUM(Table136715[[#This Row],[Class]:[Discard]])&gt;0,SUM(Table136715[[#This Row],[Class]:[Column4]])-Table136715[[#This Row],[Discard]]*0.9999,"")</f>
        <v/>
      </c>
      <c r="L117" s="81" t="str">
        <f>IF(Table136715[[#This Row],[Total]]&lt;&gt;"",RANK(Table136715[[#This Row],[Total]],Table136715[Total]),"")</f>
        <v/>
      </c>
      <c r="M117" s="98" t="str">
        <f>IF(Table136715[[#This Row],[Name]]&lt;&gt;"",Table136715[[#This Row],[Name]],"")</f>
        <v/>
      </c>
      <c r="N117" s="99">
        <f>SUM(Table136715[[#This Row],[Class]:[Column3]])-Table136715[[#This Row],[Discard]]</f>
        <v>0</v>
      </c>
      <c r="O117" s="98">
        <f>RANK(Table136715[[#This Row],[Total2]],Table136715[Total2])</f>
        <v>36</v>
      </c>
    </row>
    <row r="118" spans="1:15">
      <c r="A118" s="99"/>
      <c r="B118" s="81"/>
      <c r="C118" s="81"/>
      <c r="D118" s="81"/>
      <c r="E118" s="81"/>
      <c r="F118" s="81"/>
      <c r="G118" s="81"/>
      <c r="H118" s="81"/>
      <c r="I118" s="81"/>
      <c r="J118" s="96">
        <f>IF(COUNT(Table136715[[#This Row],[Class]:[Column4]])&gt;1,MIN(Table136715[[#This Row],[Class]:[Column2]]),0)</f>
        <v>0</v>
      </c>
      <c r="K118" s="97" t="str">
        <f>IF(SUM(Table136715[[#This Row],[Class]:[Discard]])&gt;0,SUM(Table136715[[#This Row],[Class]:[Column4]])-Table136715[[#This Row],[Discard]]*0.9999,"")</f>
        <v/>
      </c>
      <c r="L118" s="81" t="str">
        <f>IF(Table136715[[#This Row],[Total]]&lt;&gt;"",RANK(Table136715[[#This Row],[Total]],Table136715[Total]),"")</f>
        <v/>
      </c>
      <c r="M118" s="98" t="str">
        <f>IF(Table136715[[#This Row],[Name]]&lt;&gt;"",Table136715[[#This Row],[Name]],"")</f>
        <v/>
      </c>
      <c r="N118" s="99">
        <f>SUM(Table136715[[#This Row],[Class]:[Column3]])-Table136715[[#This Row],[Discard]]</f>
        <v>0</v>
      </c>
      <c r="O118" s="98">
        <f>RANK(Table136715[[#This Row],[Total2]],Table136715[Total2])</f>
        <v>36</v>
      </c>
    </row>
    <row r="119" spans="1:15">
      <c r="A119" s="99"/>
      <c r="B119" s="81"/>
      <c r="C119" s="81"/>
      <c r="D119" s="81"/>
      <c r="E119" s="81"/>
      <c r="F119" s="81"/>
      <c r="G119" s="81"/>
      <c r="H119" s="81"/>
      <c r="I119" s="81"/>
      <c r="J119" s="96">
        <f>IF(COUNT(Table136715[[#This Row],[Class]:[Column4]])&gt;1,MIN(Table136715[[#This Row],[Class]:[Column2]]),0)</f>
        <v>0</v>
      </c>
      <c r="K119" s="97" t="str">
        <f>IF(SUM(Table136715[[#This Row],[Class]:[Discard]])&gt;0,SUM(Table136715[[#This Row],[Class]:[Column4]])-Table136715[[#This Row],[Discard]]*0.9999,"")</f>
        <v/>
      </c>
      <c r="L119" s="81" t="str">
        <f>IF(Table136715[[#This Row],[Total]]&lt;&gt;"",RANK(Table136715[[#This Row],[Total]],Table136715[Total]),"")</f>
        <v/>
      </c>
      <c r="M119" s="98" t="str">
        <f>IF(Table136715[[#This Row],[Name]]&lt;&gt;"",Table136715[[#This Row],[Name]],"")</f>
        <v/>
      </c>
      <c r="N119" s="99">
        <f>SUM(Table136715[[#This Row],[Class]:[Column3]])-Table136715[[#This Row],[Discard]]</f>
        <v>0</v>
      </c>
      <c r="O119" s="98">
        <f>RANK(Table136715[[#This Row],[Total2]],Table136715[Total2])</f>
        <v>36</v>
      </c>
    </row>
    <row r="120" spans="1:15">
      <c r="A120" s="99"/>
      <c r="B120" s="81"/>
      <c r="C120" s="81"/>
      <c r="D120" s="81"/>
      <c r="E120" s="81"/>
      <c r="F120" s="81"/>
      <c r="G120" s="81"/>
      <c r="H120" s="81"/>
      <c r="I120" s="81"/>
      <c r="J120" s="96">
        <f>IF(COUNT(Table136715[[#This Row],[Class]:[Column4]])&gt;1,MIN(Table136715[[#This Row],[Class]:[Column2]]),0)</f>
        <v>0</v>
      </c>
      <c r="K120" s="97" t="str">
        <f>IF(SUM(Table136715[[#This Row],[Class]:[Discard]])&gt;0,SUM(Table136715[[#This Row],[Class]:[Column4]])-Table136715[[#This Row],[Discard]]*0.9999,"")</f>
        <v/>
      </c>
      <c r="L120" s="81" t="str">
        <f>IF(Table136715[[#This Row],[Total]]&lt;&gt;"",RANK(Table136715[[#This Row],[Total]],Table136715[Total]),"")</f>
        <v/>
      </c>
      <c r="M120" s="98" t="str">
        <f>IF(Table136715[[#This Row],[Name]]&lt;&gt;"",Table136715[[#This Row],[Name]],"")</f>
        <v/>
      </c>
      <c r="N120" s="99">
        <f>SUM(Table136715[[#This Row],[Class]:[Column3]])-Table136715[[#This Row],[Discard]]</f>
        <v>0</v>
      </c>
      <c r="O120" s="98">
        <f>RANK(Table136715[[#This Row],[Total2]],Table136715[Total2])</f>
        <v>36</v>
      </c>
    </row>
    <row r="121" spans="1:15">
      <c r="A121" s="99"/>
      <c r="B121" s="81"/>
      <c r="C121" s="81"/>
      <c r="D121" s="81"/>
      <c r="E121" s="81"/>
      <c r="F121" s="81"/>
      <c r="G121" s="81"/>
      <c r="H121" s="81"/>
      <c r="I121" s="81"/>
      <c r="J121" s="96">
        <f>IF(COUNT(Table136715[[#This Row],[Class]:[Column4]])&gt;1,MIN(Table136715[[#This Row],[Class]:[Column2]]),0)</f>
        <v>0</v>
      </c>
      <c r="K121" s="97" t="str">
        <f>IF(SUM(Table136715[[#This Row],[Class]:[Discard]])&gt;0,SUM(Table136715[[#This Row],[Class]:[Column4]])-Table136715[[#This Row],[Discard]]*0.9999,"")</f>
        <v/>
      </c>
      <c r="L121" s="81" t="str">
        <f>IF(Table136715[[#This Row],[Total]]&lt;&gt;"",RANK(Table136715[[#This Row],[Total]],Table136715[Total]),"")</f>
        <v/>
      </c>
      <c r="M121" s="98" t="str">
        <f>IF(Table136715[[#This Row],[Name]]&lt;&gt;"",Table136715[[#This Row],[Name]],"")</f>
        <v/>
      </c>
      <c r="N121" s="99">
        <f>SUM(Table136715[[#This Row],[Class]:[Column3]])-Table136715[[#This Row],[Discard]]</f>
        <v>0</v>
      </c>
      <c r="O121" s="98">
        <f>RANK(Table136715[[#This Row],[Total2]],Table136715[Total2])</f>
        <v>36</v>
      </c>
    </row>
    <row r="122" spans="1:15">
      <c r="A122" s="99"/>
      <c r="B122" s="81"/>
      <c r="C122" s="81"/>
      <c r="D122" s="81"/>
      <c r="E122" s="81"/>
      <c r="F122" s="81"/>
      <c r="G122" s="81"/>
      <c r="H122" s="81"/>
      <c r="I122" s="81"/>
      <c r="J122" s="96">
        <f>IF(COUNT(Table136715[[#This Row],[Class]:[Column4]])&gt;1,MIN(Table136715[[#This Row],[Class]:[Column2]]),0)</f>
        <v>0</v>
      </c>
      <c r="K122" s="97" t="str">
        <f>IF(SUM(Table136715[[#This Row],[Class]:[Discard]])&gt;0,SUM(Table136715[[#This Row],[Class]:[Column4]])-Table136715[[#This Row],[Discard]]*0.9999,"")</f>
        <v/>
      </c>
      <c r="L122" s="81" t="str">
        <f>IF(Table136715[[#This Row],[Total]]&lt;&gt;"",RANK(Table136715[[#This Row],[Total]],Table136715[Total]),"")</f>
        <v/>
      </c>
      <c r="M122" s="98" t="str">
        <f>IF(Table136715[[#This Row],[Name]]&lt;&gt;"",Table136715[[#This Row],[Name]],"")</f>
        <v/>
      </c>
      <c r="N122" s="99">
        <f>SUM(Table136715[[#This Row],[Class]:[Column3]])-Table136715[[#This Row],[Discard]]</f>
        <v>0</v>
      </c>
      <c r="O122" s="98">
        <f>RANK(Table136715[[#This Row],[Total2]],Table136715[Total2])</f>
        <v>36</v>
      </c>
    </row>
    <row r="123" spans="1:15">
      <c r="A123" s="99"/>
      <c r="B123" s="81"/>
      <c r="C123" s="81"/>
      <c r="D123" s="81"/>
      <c r="E123" s="81"/>
      <c r="F123" s="81"/>
      <c r="G123" s="81"/>
      <c r="H123" s="81"/>
      <c r="I123" s="81"/>
      <c r="J123" s="96">
        <f>IF(COUNT(Table136715[[#This Row],[Class]:[Column4]])&gt;1,MIN(Table136715[[#This Row],[Class]:[Column2]]),0)</f>
        <v>0</v>
      </c>
      <c r="K123" s="97" t="str">
        <f>IF(SUM(Table136715[[#This Row],[Class]:[Discard]])&gt;0,SUM(Table136715[[#This Row],[Class]:[Column4]])-Table136715[[#This Row],[Discard]]*0.9999,"")</f>
        <v/>
      </c>
      <c r="L123" s="81" t="str">
        <f>IF(Table136715[[#This Row],[Total]]&lt;&gt;"",RANK(Table136715[[#This Row],[Total]],Table136715[Total]),"")</f>
        <v/>
      </c>
      <c r="M123" s="98" t="str">
        <f>IF(Table136715[[#This Row],[Name]]&lt;&gt;"",Table136715[[#This Row],[Name]],"")</f>
        <v/>
      </c>
      <c r="N123" s="99">
        <f>SUM(Table136715[[#This Row],[Class]:[Column3]])-Table136715[[#This Row],[Discard]]</f>
        <v>0</v>
      </c>
      <c r="O123" s="98">
        <f>RANK(Table136715[[#This Row],[Total2]],Table136715[Total2])</f>
        <v>36</v>
      </c>
    </row>
    <row r="124" spans="1:15">
      <c r="A124" s="99"/>
      <c r="B124" s="81"/>
      <c r="C124" s="81"/>
      <c r="D124" s="81"/>
      <c r="E124" s="81"/>
      <c r="F124" s="81"/>
      <c r="G124" s="81"/>
      <c r="H124" s="81"/>
      <c r="I124" s="81"/>
      <c r="J124" s="96">
        <f>IF(COUNT(Table136715[[#This Row],[Class]:[Column4]])&gt;1,MIN(Table136715[[#This Row],[Class]:[Column2]]),0)</f>
        <v>0</v>
      </c>
      <c r="K124" s="97" t="str">
        <f>IF(SUM(Table136715[[#This Row],[Class]:[Discard]])&gt;0,SUM(Table136715[[#This Row],[Class]:[Column4]])-Table136715[[#This Row],[Discard]]*0.9999,"")</f>
        <v/>
      </c>
      <c r="L124" s="81" t="str">
        <f>IF(Table136715[[#This Row],[Total]]&lt;&gt;"",RANK(Table136715[[#This Row],[Total]],Table136715[Total]),"")</f>
        <v/>
      </c>
      <c r="M124" s="98" t="str">
        <f>IF(Table136715[[#This Row],[Name]]&lt;&gt;"",Table136715[[#This Row],[Name]],"")</f>
        <v/>
      </c>
      <c r="N124" s="99">
        <f>SUM(Table136715[[#This Row],[Class]:[Column3]])-Table136715[[#This Row],[Discard]]</f>
        <v>0</v>
      </c>
      <c r="O124" s="98">
        <f>RANK(Table136715[[#This Row],[Total2]],Table136715[Total2])</f>
        <v>36</v>
      </c>
    </row>
    <row r="125" spans="1:15">
      <c r="A125" s="99"/>
      <c r="B125" s="81"/>
      <c r="C125" s="81"/>
      <c r="D125" s="81"/>
      <c r="E125" s="81"/>
      <c r="F125" s="81"/>
      <c r="G125" s="81"/>
      <c r="H125" s="81"/>
      <c r="I125" s="81"/>
      <c r="J125" s="96">
        <f>IF(COUNT(Table136715[[#This Row],[Class]:[Column4]])&gt;1,MIN(Table136715[[#This Row],[Class]:[Column2]]),0)</f>
        <v>0</v>
      </c>
      <c r="K125" s="97" t="str">
        <f>IF(SUM(Table136715[[#This Row],[Class]:[Discard]])&gt;0,SUM(Table136715[[#This Row],[Class]:[Column4]])-Table136715[[#This Row],[Discard]]*0.9999,"")</f>
        <v/>
      </c>
      <c r="L125" s="81" t="str">
        <f>IF(Table136715[[#This Row],[Total]]&lt;&gt;"",RANK(Table136715[[#This Row],[Total]],Table136715[Total]),"")</f>
        <v/>
      </c>
      <c r="M125" s="98" t="str">
        <f>IF(Table136715[[#This Row],[Name]]&lt;&gt;"",Table136715[[#This Row],[Name]],"")</f>
        <v/>
      </c>
      <c r="N125" s="99">
        <f>SUM(Table136715[[#This Row],[Class]:[Column3]])-Table136715[[#This Row],[Discard]]</f>
        <v>0</v>
      </c>
      <c r="O125" s="98">
        <f>RANK(Table136715[[#This Row],[Total2]],Table136715[Total2])</f>
        <v>36</v>
      </c>
    </row>
    <row r="126" spans="1:15">
      <c r="A126" s="99"/>
      <c r="B126" s="81"/>
      <c r="C126" s="81"/>
      <c r="D126" s="81"/>
      <c r="E126" s="81"/>
      <c r="F126" s="81"/>
      <c r="G126" s="81"/>
      <c r="H126" s="81"/>
      <c r="I126" s="81"/>
      <c r="J126" s="96">
        <f>IF(COUNT(Table136715[[#This Row],[Class]:[Column4]])&gt;1,MIN(Table136715[[#This Row],[Class]:[Column2]]),0)</f>
        <v>0</v>
      </c>
      <c r="K126" s="97" t="str">
        <f>IF(SUM(Table136715[[#This Row],[Class]:[Discard]])&gt;0,SUM(Table136715[[#This Row],[Class]:[Column4]])-Table136715[[#This Row],[Discard]]*0.9999,"")</f>
        <v/>
      </c>
      <c r="L126" s="81" t="str">
        <f>IF(Table136715[[#This Row],[Total]]&lt;&gt;"",RANK(Table136715[[#This Row],[Total]],Table136715[Total]),"")</f>
        <v/>
      </c>
      <c r="M126" s="98" t="str">
        <f>IF(Table136715[[#This Row],[Name]]&lt;&gt;"",Table136715[[#This Row],[Name]],"")</f>
        <v/>
      </c>
      <c r="N126" s="99">
        <f>SUM(Table136715[[#This Row],[Class]:[Column3]])-Table136715[[#This Row],[Discard]]</f>
        <v>0</v>
      </c>
      <c r="O126" s="98">
        <f>RANK(Table136715[[#This Row],[Total2]],Table136715[Total2])</f>
        <v>36</v>
      </c>
    </row>
    <row r="127" spans="1:15">
      <c r="A127" s="99"/>
      <c r="B127" s="81"/>
      <c r="C127" s="81"/>
      <c r="D127" s="81"/>
      <c r="E127" s="81"/>
      <c r="F127" s="81"/>
      <c r="G127" s="81"/>
      <c r="H127" s="81"/>
      <c r="I127" s="81"/>
      <c r="J127" s="96">
        <f>IF(COUNT(Table136715[[#This Row],[Class]:[Column4]])&gt;1,MIN(Table136715[[#This Row],[Class]:[Column2]]),0)</f>
        <v>0</v>
      </c>
      <c r="K127" s="97" t="str">
        <f>IF(SUM(Table136715[[#This Row],[Class]:[Discard]])&gt;0,SUM(Table136715[[#This Row],[Class]:[Column4]])-Table136715[[#This Row],[Discard]]*0.9999,"")</f>
        <v/>
      </c>
      <c r="L127" s="81" t="str">
        <f>IF(Table136715[[#This Row],[Total]]&lt;&gt;"",RANK(Table136715[[#This Row],[Total]],Table136715[Total]),"")</f>
        <v/>
      </c>
      <c r="M127" s="98" t="str">
        <f>IF(Table136715[[#This Row],[Name]]&lt;&gt;"",Table136715[[#This Row],[Name]],"")</f>
        <v/>
      </c>
      <c r="N127" s="99">
        <f>SUM(Table136715[[#This Row],[Class]:[Column3]])-Table136715[[#This Row],[Discard]]</f>
        <v>0</v>
      </c>
      <c r="O127" s="98">
        <f>RANK(Table136715[[#This Row],[Total2]],Table136715[Total2])</f>
        <v>36</v>
      </c>
    </row>
    <row r="128" spans="1:15">
      <c r="A128" s="99"/>
      <c r="B128" s="81"/>
      <c r="C128" s="81"/>
      <c r="D128" s="81"/>
      <c r="E128" s="81"/>
      <c r="F128" s="81"/>
      <c r="G128" s="81"/>
      <c r="H128" s="81"/>
      <c r="I128" s="81"/>
      <c r="J128" s="96">
        <f>IF(COUNT(Table136715[[#This Row],[Class]:[Column4]])&gt;1,MIN(Table136715[[#This Row],[Class]:[Column2]]),0)</f>
        <v>0</v>
      </c>
      <c r="K128" s="97" t="str">
        <f>IF(SUM(Table136715[[#This Row],[Class]:[Discard]])&gt;0,SUM(Table136715[[#This Row],[Class]:[Column4]])-Table136715[[#This Row],[Discard]]*0.9999,"")</f>
        <v/>
      </c>
      <c r="L128" s="81" t="str">
        <f>IF(Table136715[[#This Row],[Total]]&lt;&gt;"",RANK(Table136715[[#This Row],[Total]],Table136715[Total]),"")</f>
        <v/>
      </c>
      <c r="M128" s="98" t="str">
        <f>IF(Table136715[[#This Row],[Name]]&lt;&gt;"",Table136715[[#This Row],[Name]],"")</f>
        <v/>
      </c>
      <c r="N128" s="99">
        <f>SUM(Table136715[[#This Row],[Class]:[Column3]])-Table136715[[#This Row],[Discard]]</f>
        <v>0</v>
      </c>
      <c r="O128" s="98">
        <f>RANK(Table136715[[#This Row],[Total2]],Table136715[Total2])</f>
        <v>36</v>
      </c>
    </row>
    <row r="129" spans="1:15">
      <c r="A129" s="99"/>
      <c r="B129" s="81"/>
      <c r="C129" s="81"/>
      <c r="D129" s="81"/>
      <c r="E129" s="81"/>
      <c r="F129" s="81"/>
      <c r="G129" s="81"/>
      <c r="H129" s="81"/>
      <c r="I129" s="81"/>
      <c r="J129" s="96">
        <f>IF(COUNT(Table136715[[#This Row],[Class]:[Column4]])&gt;1,MIN(Table136715[[#This Row],[Class]:[Column2]]),0)</f>
        <v>0</v>
      </c>
      <c r="K129" s="97" t="str">
        <f>IF(SUM(Table136715[[#This Row],[Class]:[Discard]])&gt;0,SUM(Table136715[[#This Row],[Class]:[Column4]])-Table136715[[#This Row],[Discard]]*0.9999,"")</f>
        <v/>
      </c>
      <c r="L129" s="81" t="str">
        <f>IF(Table136715[[#This Row],[Total]]&lt;&gt;"",RANK(Table136715[[#This Row],[Total]],Table136715[Total]),"")</f>
        <v/>
      </c>
      <c r="M129" s="98" t="str">
        <f>IF(Table136715[[#This Row],[Name]]&lt;&gt;"",Table136715[[#This Row],[Name]],"")</f>
        <v/>
      </c>
      <c r="N129" s="99">
        <f>SUM(Table136715[[#This Row],[Class]:[Column3]])-Table136715[[#This Row],[Discard]]</f>
        <v>0</v>
      </c>
      <c r="O129" s="98">
        <f>RANK(Table136715[[#This Row],[Total2]],Table136715[Total2])</f>
        <v>36</v>
      </c>
    </row>
    <row r="130" spans="1:15">
      <c r="A130" s="99"/>
      <c r="B130" s="81"/>
      <c r="C130" s="81"/>
      <c r="D130" s="81"/>
      <c r="E130" s="81"/>
      <c r="F130" s="81"/>
      <c r="G130" s="81"/>
      <c r="H130" s="81"/>
      <c r="I130" s="81"/>
      <c r="J130" s="96">
        <f>IF(COUNT(Table136715[[#This Row],[Class]:[Column4]])&gt;1,MIN(Table136715[[#This Row],[Class]:[Column2]]),0)</f>
        <v>0</v>
      </c>
      <c r="K130" s="97" t="str">
        <f>IF(SUM(Table136715[[#This Row],[Class]:[Discard]])&gt;0,SUM(Table136715[[#This Row],[Class]:[Column4]])-Table136715[[#This Row],[Discard]]*0.9999,"")</f>
        <v/>
      </c>
      <c r="L130" s="81" t="str">
        <f>IF(Table136715[[#This Row],[Total]]&lt;&gt;"",RANK(Table136715[[#This Row],[Total]],Table136715[Total]),"")</f>
        <v/>
      </c>
      <c r="M130" s="98" t="str">
        <f>IF(Table136715[[#This Row],[Name]]&lt;&gt;"",Table136715[[#This Row],[Name]],"")</f>
        <v/>
      </c>
      <c r="N130" s="99">
        <f>SUM(Table136715[[#This Row],[Class]:[Column3]])-Table136715[[#This Row],[Discard]]</f>
        <v>0</v>
      </c>
      <c r="O130" s="98">
        <f>RANK(Table136715[[#This Row],[Total2]],Table136715[Total2])</f>
        <v>36</v>
      </c>
    </row>
    <row r="131" spans="1:15">
      <c r="A131" s="99"/>
      <c r="B131" s="81"/>
      <c r="C131" s="81"/>
      <c r="D131" s="81"/>
      <c r="E131" s="81"/>
      <c r="F131" s="81"/>
      <c r="G131" s="81"/>
      <c r="H131" s="81"/>
      <c r="I131" s="81"/>
      <c r="J131" s="96">
        <f>IF(COUNT(Table136715[[#This Row],[Class]:[Column4]])&gt;1,MIN(Table136715[[#This Row],[Class]:[Column2]]),0)</f>
        <v>0</v>
      </c>
      <c r="K131" s="97" t="str">
        <f>IF(SUM(Table136715[[#This Row],[Class]:[Discard]])&gt;0,SUM(Table136715[[#This Row],[Class]:[Column4]])-Table136715[[#This Row],[Discard]]*0.9999,"")</f>
        <v/>
      </c>
      <c r="L131" s="81" t="str">
        <f>IF(Table136715[[#This Row],[Total]]&lt;&gt;"",RANK(Table136715[[#This Row],[Total]],Table136715[Total]),"")</f>
        <v/>
      </c>
      <c r="M131" s="98" t="str">
        <f>IF(Table136715[[#This Row],[Name]]&lt;&gt;"",Table136715[[#This Row],[Name]],"")</f>
        <v/>
      </c>
      <c r="N131" s="99">
        <f>SUM(Table136715[[#This Row],[Class]:[Column3]])-Table136715[[#This Row],[Discard]]</f>
        <v>0</v>
      </c>
      <c r="O131" s="98">
        <f>RANK(Table136715[[#This Row],[Total2]],Table136715[Total2])</f>
        <v>36</v>
      </c>
    </row>
    <row r="132" spans="1:15">
      <c r="A132" s="99"/>
      <c r="B132" s="81"/>
      <c r="C132" s="81"/>
      <c r="D132" s="81"/>
      <c r="E132" s="81"/>
      <c r="F132" s="81"/>
      <c r="G132" s="81"/>
      <c r="H132" s="81"/>
      <c r="I132" s="81"/>
      <c r="J132" s="96">
        <f>IF(COUNT(Table136715[[#This Row],[Class]:[Column4]])&gt;1,MIN(Table136715[[#This Row],[Class]:[Column2]]),0)</f>
        <v>0</v>
      </c>
      <c r="K132" s="97" t="str">
        <f>IF(SUM(Table136715[[#This Row],[Class]:[Discard]])&gt;0,SUM(Table136715[[#This Row],[Class]:[Column4]])-Table136715[[#This Row],[Discard]]*0.9999,"")</f>
        <v/>
      </c>
      <c r="L132" s="81" t="str">
        <f>IF(Table136715[[#This Row],[Total]]&lt;&gt;"",RANK(Table136715[[#This Row],[Total]],Table136715[Total]),"")</f>
        <v/>
      </c>
      <c r="M132" s="98" t="str">
        <f>IF(Table136715[[#This Row],[Name]]&lt;&gt;"",Table136715[[#This Row],[Name]],"")</f>
        <v/>
      </c>
      <c r="N132" s="99">
        <f>SUM(Table136715[[#This Row],[Class]:[Column3]])-Table136715[[#This Row],[Discard]]</f>
        <v>0</v>
      </c>
      <c r="O132" s="98">
        <f>RANK(Table136715[[#This Row],[Total2]],Table136715[Total2])</f>
        <v>36</v>
      </c>
    </row>
    <row r="133" spans="1:15">
      <c r="A133" s="99"/>
      <c r="B133" s="81"/>
      <c r="C133" s="81"/>
      <c r="D133" s="81"/>
      <c r="E133" s="81"/>
      <c r="F133" s="81"/>
      <c r="G133" s="81"/>
      <c r="H133" s="81"/>
      <c r="I133" s="81"/>
      <c r="J133" s="96">
        <f>IF(COUNT(Table136715[[#This Row],[Class]:[Column4]])&gt;1,MIN(Table136715[[#This Row],[Class]:[Column2]]),0)</f>
        <v>0</v>
      </c>
      <c r="K133" s="97" t="str">
        <f>IF(SUM(Table136715[[#This Row],[Class]:[Discard]])&gt;0,SUM(Table136715[[#This Row],[Class]:[Column4]])-Table136715[[#This Row],[Discard]]*0.9999,"")</f>
        <v/>
      </c>
      <c r="L133" s="81" t="str">
        <f>IF(Table136715[[#This Row],[Total]]&lt;&gt;"",RANK(Table136715[[#This Row],[Total]],Table136715[Total]),"")</f>
        <v/>
      </c>
      <c r="M133" s="98" t="str">
        <f>IF(Table136715[[#This Row],[Name]]&lt;&gt;"",Table136715[[#This Row],[Name]],"")</f>
        <v/>
      </c>
      <c r="N133" s="99">
        <f>SUM(Table136715[[#This Row],[Class]:[Column3]])-Table136715[[#This Row],[Discard]]</f>
        <v>0</v>
      </c>
      <c r="O133" s="98">
        <f>RANK(Table136715[[#This Row],[Total2]],Table136715[Total2])</f>
        <v>36</v>
      </c>
    </row>
    <row r="134" spans="1:15">
      <c r="A134" s="99"/>
      <c r="B134" s="81"/>
      <c r="C134" s="81"/>
      <c r="D134" s="81"/>
      <c r="E134" s="81"/>
      <c r="F134" s="81"/>
      <c r="G134" s="81"/>
      <c r="H134" s="81"/>
      <c r="I134" s="81"/>
      <c r="J134" s="96">
        <f>IF(COUNT(Table136715[[#This Row],[Class]:[Column4]])&gt;1,MIN(Table136715[[#This Row],[Class]:[Column2]]),0)</f>
        <v>0</v>
      </c>
      <c r="K134" s="97" t="str">
        <f>IF(SUM(Table136715[[#This Row],[Class]:[Discard]])&gt;0,SUM(Table136715[[#This Row],[Class]:[Column4]])-Table136715[[#This Row],[Discard]]*0.9999,"")</f>
        <v/>
      </c>
      <c r="L134" s="81" t="str">
        <f>IF(Table136715[[#This Row],[Total]]&lt;&gt;"",RANK(Table136715[[#This Row],[Total]],Table136715[Total]),"")</f>
        <v/>
      </c>
      <c r="M134" s="98" t="str">
        <f>IF(Table136715[[#This Row],[Name]]&lt;&gt;"",Table136715[[#This Row],[Name]],"")</f>
        <v/>
      </c>
      <c r="N134" s="99">
        <f>SUM(Table136715[[#This Row],[Class]:[Column3]])-Table136715[[#This Row],[Discard]]</f>
        <v>0</v>
      </c>
      <c r="O134" s="98">
        <f>RANK(Table136715[[#This Row],[Total2]],Table136715[Total2])</f>
        <v>36</v>
      </c>
    </row>
    <row r="135" spans="1:15">
      <c r="A135" s="99"/>
      <c r="B135" s="81"/>
      <c r="C135" s="81"/>
      <c r="D135" s="81"/>
      <c r="E135" s="81"/>
      <c r="F135" s="81"/>
      <c r="G135" s="81"/>
      <c r="H135" s="81"/>
      <c r="I135" s="81"/>
      <c r="J135" s="96">
        <f>IF(COUNT(Table136715[[#This Row],[Class]:[Column4]])&gt;1,MIN(Table136715[[#This Row],[Class]:[Column2]]),0)</f>
        <v>0</v>
      </c>
      <c r="K135" s="97" t="str">
        <f>IF(SUM(Table136715[[#This Row],[Class]:[Discard]])&gt;0,SUM(Table136715[[#This Row],[Class]:[Column4]])-Table136715[[#This Row],[Discard]]*0.9999,"")</f>
        <v/>
      </c>
      <c r="L135" s="81" t="str">
        <f>IF(Table136715[[#This Row],[Total]]&lt;&gt;"",RANK(Table136715[[#This Row],[Total]],Table136715[Total]),"")</f>
        <v/>
      </c>
      <c r="M135" s="98" t="str">
        <f>IF(Table136715[[#This Row],[Name]]&lt;&gt;"",Table136715[[#This Row],[Name]],"")</f>
        <v/>
      </c>
      <c r="N135" s="99">
        <f>SUM(Table136715[[#This Row],[Class]:[Column3]])-Table136715[[#This Row],[Discard]]</f>
        <v>0</v>
      </c>
      <c r="O135" s="98">
        <f>RANK(Table136715[[#This Row],[Total2]],Table136715[Total2])</f>
        <v>36</v>
      </c>
    </row>
    <row r="136" spans="1:15">
      <c r="A136" s="99"/>
      <c r="B136" s="81"/>
      <c r="C136" s="81"/>
      <c r="D136" s="81"/>
      <c r="E136" s="81"/>
      <c r="F136" s="81"/>
      <c r="G136" s="81"/>
      <c r="H136" s="81"/>
      <c r="I136" s="81"/>
      <c r="J136" s="96">
        <f>IF(COUNT(Table136715[[#This Row],[Class]:[Column4]])&gt;1,MIN(Table136715[[#This Row],[Class]:[Column2]]),0)</f>
        <v>0</v>
      </c>
      <c r="K136" s="97" t="str">
        <f>IF(SUM(Table136715[[#This Row],[Class]:[Discard]])&gt;0,SUM(Table136715[[#This Row],[Class]:[Column4]])-Table136715[[#This Row],[Discard]]*0.9999,"")</f>
        <v/>
      </c>
      <c r="L136" s="81" t="str">
        <f>IF(Table136715[[#This Row],[Total]]&lt;&gt;"",RANK(Table136715[[#This Row],[Total]],Table136715[Total]),"")</f>
        <v/>
      </c>
      <c r="M136" s="98" t="str">
        <f>IF(Table136715[[#This Row],[Name]]&lt;&gt;"",Table136715[[#This Row],[Name]],"")</f>
        <v/>
      </c>
      <c r="N136" s="99">
        <f>SUM(Table136715[[#This Row],[Class]:[Column3]])-Table136715[[#This Row],[Discard]]</f>
        <v>0</v>
      </c>
      <c r="O136" s="98">
        <f>RANK(Table136715[[#This Row],[Total2]],Table136715[Total2])</f>
        <v>36</v>
      </c>
    </row>
    <row r="137" spans="1:15">
      <c r="A137" s="99"/>
      <c r="B137" s="81"/>
      <c r="C137" s="81"/>
      <c r="D137" s="81"/>
      <c r="E137" s="81"/>
      <c r="F137" s="81"/>
      <c r="G137" s="81"/>
      <c r="H137" s="81"/>
      <c r="I137" s="81"/>
      <c r="J137" s="96">
        <f>IF(COUNT(Table136715[[#This Row],[Class]:[Column4]])&gt;1,MIN(Table136715[[#This Row],[Class]:[Column2]]),0)</f>
        <v>0</v>
      </c>
      <c r="K137" s="97" t="str">
        <f>IF(SUM(Table136715[[#This Row],[Class]:[Discard]])&gt;0,SUM(Table136715[[#This Row],[Class]:[Column4]])-Table136715[[#This Row],[Discard]]*0.9999,"")</f>
        <v/>
      </c>
      <c r="L137" s="81" t="str">
        <f>IF(Table136715[[#This Row],[Total]]&lt;&gt;"",RANK(Table136715[[#This Row],[Total]],Table136715[Total]),"")</f>
        <v/>
      </c>
      <c r="M137" s="98" t="str">
        <f>IF(Table136715[[#This Row],[Name]]&lt;&gt;"",Table136715[[#This Row],[Name]],"")</f>
        <v/>
      </c>
      <c r="N137" s="99">
        <f>SUM(Table136715[[#This Row],[Class]:[Column3]])-Table136715[[#This Row],[Discard]]</f>
        <v>0</v>
      </c>
      <c r="O137" s="98">
        <f>RANK(Table136715[[#This Row],[Total2]],Table136715[Total2])</f>
        <v>36</v>
      </c>
    </row>
    <row r="138" spans="1:15">
      <c r="A138" s="99"/>
      <c r="B138" s="81"/>
      <c r="C138" s="81"/>
      <c r="D138" s="81"/>
      <c r="E138" s="81"/>
      <c r="F138" s="81"/>
      <c r="G138" s="81"/>
      <c r="H138" s="81"/>
      <c r="I138" s="81"/>
      <c r="J138" s="96">
        <f>IF(COUNT(Table136715[[#This Row],[Class]:[Column4]])&gt;1,MIN(Table136715[[#This Row],[Class]:[Column2]]),0)</f>
        <v>0</v>
      </c>
      <c r="K138" s="97" t="str">
        <f>IF(SUM(Table136715[[#This Row],[Class]:[Discard]])&gt;0,SUM(Table136715[[#This Row],[Class]:[Column4]])-Table136715[[#This Row],[Discard]]*0.9999,"")</f>
        <v/>
      </c>
      <c r="L138" s="81" t="str">
        <f>IF(Table136715[[#This Row],[Total]]&lt;&gt;"",RANK(Table136715[[#This Row],[Total]],Table136715[Total]),"")</f>
        <v/>
      </c>
      <c r="M138" s="98" t="str">
        <f>IF(Table136715[[#This Row],[Name]]&lt;&gt;"",Table136715[[#This Row],[Name]],"")</f>
        <v/>
      </c>
      <c r="N138" s="99">
        <f>SUM(Table136715[[#This Row],[Class]:[Column3]])-Table136715[[#This Row],[Discard]]</f>
        <v>0</v>
      </c>
      <c r="O138" s="98">
        <f>RANK(Table136715[[#This Row],[Total2]],Table136715[Total2])</f>
        <v>36</v>
      </c>
    </row>
    <row r="139" spans="1:15">
      <c r="A139" s="99"/>
      <c r="B139" s="81"/>
      <c r="C139" s="81"/>
      <c r="D139" s="81"/>
      <c r="E139" s="81"/>
      <c r="F139" s="81"/>
      <c r="G139" s="81"/>
      <c r="H139" s="81"/>
      <c r="I139" s="81"/>
      <c r="J139" s="96">
        <f>IF(COUNT(Table136715[[#This Row],[Class]:[Column4]])&gt;1,MIN(Table136715[[#This Row],[Class]:[Column2]]),0)</f>
        <v>0</v>
      </c>
      <c r="K139" s="97" t="str">
        <f>IF(SUM(Table136715[[#This Row],[Class]:[Discard]])&gt;0,SUM(Table136715[[#This Row],[Class]:[Column4]])-Table136715[[#This Row],[Discard]]*0.9999,"")</f>
        <v/>
      </c>
      <c r="L139" s="81" t="str">
        <f>IF(Table136715[[#This Row],[Total]]&lt;&gt;"",RANK(Table136715[[#This Row],[Total]],Table136715[Total]),"")</f>
        <v/>
      </c>
      <c r="M139" s="98" t="str">
        <f>IF(Table136715[[#This Row],[Name]]&lt;&gt;"",Table136715[[#This Row],[Name]],"")</f>
        <v/>
      </c>
      <c r="N139" s="99">
        <f>SUM(Table136715[[#This Row],[Class]:[Column3]])-Table136715[[#This Row],[Discard]]</f>
        <v>0</v>
      </c>
      <c r="O139" s="98">
        <f>RANK(Table136715[[#This Row],[Total2]],Table136715[Total2])</f>
        <v>36</v>
      </c>
    </row>
    <row r="140" spans="1:15">
      <c r="A140" s="99"/>
      <c r="B140" s="81"/>
      <c r="C140" s="81"/>
      <c r="D140" s="81"/>
      <c r="E140" s="81"/>
      <c r="F140" s="81"/>
      <c r="G140" s="81"/>
      <c r="H140" s="81"/>
      <c r="I140" s="81"/>
      <c r="J140" s="96">
        <f>IF(COUNT(Table136715[[#This Row],[Class]:[Column4]])&gt;1,MIN(Table136715[[#This Row],[Class]:[Column2]]),0)</f>
        <v>0</v>
      </c>
      <c r="K140" s="97" t="str">
        <f>IF(SUM(Table136715[[#This Row],[Class]:[Discard]])&gt;0,SUM(Table136715[[#This Row],[Class]:[Column4]])-Table136715[[#This Row],[Discard]]*0.9999,"")</f>
        <v/>
      </c>
      <c r="L140" s="81" t="str">
        <f>IF(Table136715[[#This Row],[Total]]&lt;&gt;"",RANK(Table136715[[#This Row],[Total]],Table136715[Total]),"")</f>
        <v/>
      </c>
      <c r="M140" s="98" t="str">
        <f>IF(Table136715[[#This Row],[Name]]&lt;&gt;"",Table136715[[#This Row],[Name]],"")</f>
        <v/>
      </c>
      <c r="N140" s="99">
        <f>SUM(Table136715[[#This Row],[Class]:[Column3]])-Table136715[[#This Row],[Discard]]</f>
        <v>0</v>
      </c>
      <c r="O140" s="98">
        <f>RANK(Table136715[[#This Row],[Total2]],Table136715[Total2])</f>
        <v>36</v>
      </c>
    </row>
    <row r="141" spans="1:15">
      <c r="A141" s="99"/>
      <c r="B141" s="81"/>
      <c r="C141" s="81"/>
      <c r="D141" s="81"/>
      <c r="E141" s="81"/>
      <c r="F141" s="81"/>
      <c r="G141" s="81"/>
      <c r="H141" s="81"/>
      <c r="I141" s="81"/>
      <c r="J141" s="96">
        <f>IF(COUNT(Table136715[[#This Row],[Class]:[Column4]])&gt;1,MIN(Table136715[[#This Row],[Class]:[Column2]]),0)</f>
        <v>0</v>
      </c>
      <c r="K141" s="97" t="str">
        <f>IF(SUM(Table136715[[#This Row],[Class]:[Discard]])&gt;0,SUM(Table136715[[#This Row],[Class]:[Column4]])-Table136715[[#This Row],[Discard]]*0.9999,"")</f>
        <v/>
      </c>
      <c r="L141" s="81" t="str">
        <f>IF(Table136715[[#This Row],[Total]]&lt;&gt;"",RANK(Table136715[[#This Row],[Total]],Table136715[Total]),"")</f>
        <v/>
      </c>
      <c r="M141" s="98" t="str">
        <f>IF(Table136715[[#This Row],[Name]]&lt;&gt;"",Table136715[[#This Row],[Name]],"")</f>
        <v/>
      </c>
      <c r="N141" s="99">
        <f>SUM(Table136715[[#This Row],[Class]:[Column3]])-Table136715[[#This Row],[Discard]]</f>
        <v>0</v>
      </c>
      <c r="O141" s="98">
        <f>RANK(Table136715[[#This Row],[Total2]],Table136715[Total2])</f>
        <v>36</v>
      </c>
    </row>
    <row r="142" spans="1:15">
      <c r="A142" s="99"/>
      <c r="B142" s="81"/>
      <c r="C142" s="81"/>
      <c r="D142" s="81"/>
      <c r="E142" s="81"/>
      <c r="F142" s="81"/>
      <c r="G142" s="81"/>
      <c r="H142" s="81"/>
      <c r="I142" s="81"/>
      <c r="J142" s="96">
        <f>IF(COUNT(Table136715[[#This Row],[Class]:[Column4]])&gt;1,MIN(Table136715[[#This Row],[Class]:[Column2]]),0)</f>
        <v>0</v>
      </c>
      <c r="K142" s="97" t="str">
        <f>IF(SUM(Table136715[[#This Row],[Class]:[Discard]])&gt;0,SUM(Table136715[[#This Row],[Class]:[Column4]])-Table136715[[#This Row],[Discard]]*0.9999,"")</f>
        <v/>
      </c>
      <c r="L142" s="81" t="str">
        <f>IF(Table136715[[#This Row],[Total]]&lt;&gt;"",RANK(Table136715[[#This Row],[Total]],Table136715[Total]),"")</f>
        <v/>
      </c>
      <c r="M142" s="98" t="str">
        <f>IF(Table136715[[#This Row],[Name]]&lt;&gt;"",Table136715[[#This Row],[Name]],"")</f>
        <v/>
      </c>
      <c r="N142" s="99">
        <f>SUM(Table136715[[#This Row],[Class]:[Column3]])-Table136715[[#This Row],[Discard]]</f>
        <v>0</v>
      </c>
      <c r="O142" s="98">
        <f>RANK(Table136715[[#This Row],[Total2]],Table136715[Total2])</f>
        <v>36</v>
      </c>
    </row>
    <row r="143" spans="1:15">
      <c r="A143" s="99"/>
      <c r="B143" s="81"/>
      <c r="C143" s="81"/>
      <c r="D143" s="81"/>
      <c r="E143" s="81"/>
      <c r="F143" s="81"/>
      <c r="G143" s="81"/>
      <c r="H143" s="81"/>
      <c r="I143" s="81"/>
      <c r="J143" s="96">
        <f>IF(COUNT(Table136715[[#This Row],[Class]:[Column4]])&gt;1,MIN(Table136715[[#This Row],[Class]:[Column2]]),0)</f>
        <v>0</v>
      </c>
      <c r="K143" s="97" t="str">
        <f>IF(SUM(Table136715[[#This Row],[Class]:[Discard]])&gt;0,SUM(Table136715[[#This Row],[Class]:[Column4]])-Table136715[[#This Row],[Discard]]*0.9999,"")</f>
        <v/>
      </c>
      <c r="L143" s="81" t="str">
        <f>IF(Table136715[[#This Row],[Total]]&lt;&gt;"",RANK(Table136715[[#This Row],[Total]],Table136715[Total]),"")</f>
        <v/>
      </c>
      <c r="M143" s="98" t="str">
        <f>IF(Table136715[[#This Row],[Name]]&lt;&gt;"",Table136715[[#This Row],[Name]],"")</f>
        <v/>
      </c>
      <c r="N143" s="99">
        <f>SUM(Table136715[[#This Row],[Class]:[Column3]])-Table136715[[#This Row],[Discard]]</f>
        <v>0</v>
      </c>
      <c r="O143" s="98">
        <f>RANK(Table136715[[#This Row],[Total2]],Table136715[Total2])</f>
        <v>36</v>
      </c>
    </row>
    <row r="144" spans="1:15">
      <c r="A144" s="99"/>
      <c r="B144" s="81"/>
      <c r="C144" s="81"/>
      <c r="D144" s="81"/>
      <c r="E144" s="81"/>
      <c r="F144" s="81"/>
      <c r="G144" s="81"/>
      <c r="H144" s="81"/>
      <c r="I144" s="81"/>
      <c r="J144" s="96">
        <f>IF(COUNT(Table136715[[#This Row],[Class]:[Column4]])&gt;1,MIN(Table136715[[#This Row],[Class]:[Column2]]),0)</f>
        <v>0</v>
      </c>
      <c r="K144" s="97" t="str">
        <f>IF(SUM(Table136715[[#This Row],[Class]:[Discard]])&gt;0,SUM(Table136715[[#This Row],[Class]:[Column4]])-Table136715[[#This Row],[Discard]]*0.9999,"")</f>
        <v/>
      </c>
      <c r="L144" s="81" t="str">
        <f>IF(Table136715[[#This Row],[Total]]&lt;&gt;"",RANK(Table136715[[#This Row],[Total]],Table136715[Total]),"")</f>
        <v/>
      </c>
      <c r="M144" s="98" t="str">
        <f>IF(Table136715[[#This Row],[Name]]&lt;&gt;"",Table136715[[#This Row],[Name]],"")</f>
        <v/>
      </c>
      <c r="N144" s="99">
        <f>SUM(Table136715[[#This Row],[Class]:[Column3]])-Table136715[[#This Row],[Discard]]</f>
        <v>0</v>
      </c>
      <c r="O144" s="98">
        <f>RANK(Table136715[[#This Row],[Total2]],Table136715[Total2])</f>
        <v>36</v>
      </c>
    </row>
    <row r="145" spans="1:15">
      <c r="A145" s="99"/>
      <c r="B145" s="81"/>
      <c r="C145" s="81"/>
      <c r="D145" s="81"/>
      <c r="E145" s="81"/>
      <c r="F145" s="81"/>
      <c r="G145" s="81"/>
      <c r="H145" s="81"/>
      <c r="I145" s="81"/>
      <c r="J145" s="96">
        <f>IF(COUNT(Table136715[[#This Row],[Class]:[Column4]])&gt;1,MIN(Table136715[[#This Row],[Class]:[Column2]]),0)</f>
        <v>0</v>
      </c>
      <c r="K145" s="97" t="str">
        <f>IF(SUM(Table136715[[#This Row],[Class]:[Discard]])&gt;0,SUM(Table136715[[#This Row],[Class]:[Column4]])-Table136715[[#This Row],[Discard]]*0.9999,"")</f>
        <v/>
      </c>
      <c r="L145" s="81" t="str">
        <f>IF(Table136715[[#This Row],[Total]]&lt;&gt;"",RANK(Table136715[[#This Row],[Total]],Table136715[Total]),"")</f>
        <v/>
      </c>
      <c r="M145" s="98" t="str">
        <f>IF(Table136715[[#This Row],[Name]]&lt;&gt;"",Table136715[[#This Row],[Name]],"")</f>
        <v/>
      </c>
      <c r="N145" s="99">
        <f>SUM(Table136715[[#This Row],[Class]:[Column3]])-Table136715[[#This Row],[Discard]]</f>
        <v>0</v>
      </c>
      <c r="O145" s="98">
        <f>RANK(Table136715[[#This Row],[Total2]],Table136715[Total2])</f>
        <v>36</v>
      </c>
    </row>
    <row r="146" spans="1:15">
      <c r="A146" s="99"/>
      <c r="B146" s="81"/>
      <c r="C146" s="81"/>
      <c r="D146" s="81"/>
      <c r="E146" s="81"/>
      <c r="F146" s="81"/>
      <c r="G146" s="81"/>
      <c r="H146" s="81"/>
      <c r="I146" s="81"/>
      <c r="J146" s="96">
        <f>IF(COUNT(Table136715[[#This Row],[Class]:[Column4]])&gt;1,MIN(Table136715[[#This Row],[Class]:[Column2]]),0)</f>
        <v>0</v>
      </c>
      <c r="K146" s="97" t="str">
        <f>IF(SUM(Table136715[[#This Row],[Class]:[Discard]])&gt;0,SUM(Table136715[[#This Row],[Class]:[Column4]])-Table136715[[#This Row],[Discard]]*0.9999,"")</f>
        <v/>
      </c>
      <c r="L146" s="81" t="str">
        <f>IF(Table136715[[#This Row],[Total]]&lt;&gt;"",RANK(Table136715[[#This Row],[Total]],Table136715[Total]),"")</f>
        <v/>
      </c>
      <c r="M146" s="98" t="str">
        <f>IF(Table136715[[#This Row],[Name]]&lt;&gt;"",Table136715[[#This Row],[Name]],"")</f>
        <v/>
      </c>
      <c r="N146" s="99">
        <f>SUM(Table136715[[#This Row],[Class]:[Column3]])-Table136715[[#This Row],[Discard]]</f>
        <v>0</v>
      </c>
      <c r="O146" s="98">
        <f>RANK(Table136715[[#This Row],[Total2]],Table136715[Total2])</f>
        <v>36</v>
      </c>
    </row>
    <row r="147" spans="1:15">
      <c r="A147" s="99"/>
      <c r="B147" s="81"/>
      <c r="C147" s="81"/>
      <c r="D147" s="81"/>
      <c r="E147" s="81"/>
      <c r="F147" s="81"/>
      <c r="G147" s="81"/>
      <c r="H147" s="81"/>
      <c r="I147" s="81"/>
      <c r="J147" s="96">
        <f>IF(COUNT(Table136715[[#This Row],[Class]:[Column4]])&gt;1,MIN(Table136715[[#This Row],[Class]:[Column2]]),0)</f>
        <v>0</v>
      </c>
      <c r="K147" s="97" t="str">
        <f>IF(SUM(Table136715[[#This Row],[Class]:[Discard]])&gt;0,SUM(Table136715[[#This Row],[Class]:[Column4]])-Table136715[[#This Row],[Discard]]*0.9999,"")</f>
        <v/>
      </c>
      <c r="L147" s="81" t="str">
        <f>IF(Table136715[[#This Row],[Total]]&lt;&gt;"",RANK(Table136715[[#This Row],[Total]],Table136715[Total]),"")</f>
        <v/>
      </c>
      <c r="M147" s="98" t="str">
        <f>IF(Table136715[[#This Row],[Name]]&lt;&gt;"",Table136715[[#This Row],[Name]],"")</f>
        <v/>
      </c>
      <c r="N147" s="99">
        <f>SUM(Table136715[[#This Row],[Class]:[Column3]])-Table136715[[#This Row],[Discard]]</f>
        <v>0</v>
      </c>
      <c r="O147" s="98">
        <f>RANK(Table136715[[#This Row],[Total2]],Table136715[Total2])</f>
        <v>36</v>
      </c>
    </row>
    <row r="148" spans="1:15">
      <c r="A148" s="99"/>
      <c r="B148" s="81"/>
      <c r="C148" s="81"/>
      <c r="D148" s="81"/>
      <c r="E148" s="81"/>
      <c r="F148" s="81"/>
      <c r="G148" s="81"/>
      <c r="H148" s="81"/>
      <c r="I148" s="81"/>
      <c r="J148" s="96">
        <f>IF(COUNT(Table136715[[#This Row],[Class]:[Column4]])&gt;1,MIN(Table136715[[#This Row],[Class]:[Column2]]),0)</f>
        <v>0</v>
      </c>
      <c r="K148" s="97" t="str">
        <f>IF(SUM(Table136715[[#This Row],[Class]:[Discard]])&gt;0,SUM(Table136715[[#This Row],[Class]:[Column4]])-Table136715[[#This Row],[Discard]]*0.9999,"")</f>
        <v/>
      </c>
      <c r="L148" s="81" t="str">
        <f>IF(Table136715[[#This Row],[Total]]&lt;&gt;"",RANK(Table136715[[#This Row],[Total]],Table136715[Total]),"")</f>
        <v/>
      </c>
      <c r="M148" s="98" t="str">
        <f>IF(Table136715[[#This Row],[Name]]&lt;&gt;"",Table136715[[#This Row],[Name]],"")</f>
        <v/>
      </c>
      <c r="N148" s="99">
        <f>SUM(Table136715[[#This Row],[Class]:[Column3]])-Table136715[[#This Row],[Discard]]</f>
        <v>0</v>
      </c>
      <c r="O148" s="98">
        <f>RANK(Table136715[[#This Row],[Total2]],Table136715[Total2])</f>
        <v>36</v>
      </c>
    </row>
    <row r="149" spans="1:15">
      <c r="A149" s="99"/>
      <c r="B149" s="81"/>
      <c r="C149" s="81"/>
      <c r="D149" s="81"/>
      <c r="E149" s="81"/>
      <c r="F149" s="81"/>
      <c r="G149" s="81"/>
      <c r="H149" s="81"/>
      <c r="I149" s="81"/>
      <c r="J149" s="96">
        <f>IF(COUNT(Table136715[[#This Row],[Class]:[Column4]])&gt;1,MIN(Table136715[[#This Row],[Class]:[Column2]]),0)</f>
        <v>0</v>
      </c>
      <c r="K149" s="97" t="str">
        <f>IF(SUM(Table136715[[#This Row],[Class]:[Discard]])&gt;0,SUM(Table136715[[#This Row],[Class]:[Column4]])-Table136715[[#This Row],[Discard]]*0.9999,"")</f>
        <v/>
      </c>
      <c r="L149" s="81" t="str">
        <f>IF(Table136715[[#This Row],[Total]]&lt;&gt;"",RANK(Table136715[[#This Row],[Total]],Table136715[Total]),"")</f>
        <v/>
      </c>
      <c r="M149" s="98" t="str">
        <f>IF(Table136715[[#This Row],[Name]]&lt;&gt;"",Table136715[[#This Row],[Name]],"")</f>
        <v/>
      </c>
      <c r="N149" s="99">
        <f>SUM(Table136715[[#This Row],[Class]:[Column3]])-Table136715[[#This Row],[Discard]]</f>
        <v>0</v>
      </c>
      <c r="O149" s="98">
        <f>RANK(Table136715[[#This Row],[Total2]],Table136715[Total2])</f>
        <v>36</v>
      </c>
    </row>
    <row r="150" spans="1:15">
      <c r="A150" s="99"/>
      <c r="B150" s="81"/>
      <c r="C150" s="81"/>
      <c r="D150" s="81"/>
      <c r="E150" s="81"/>
      <c r="F150" s="81"/>
      <c r="G150" s="81"/>
      <c r="H150" s="81"/>
      <c r="I150" s="81"/>
      <c r="J150" s="96">
        <f>IF(COUNT(Table136715[[#This Row],[Class]:[Column4]])&gt;1,MIN(Table136715[[#This Row],[Class]:[Column2]]),0)</f>
        <v>0</v>
      </c>
      <c r="K150" s="97" t="str">
        <f>IF(SUM(Table136715[[#This Row],[Class]:[Discard]])&gt;0,SUM(Table136715[[#This Row],[Class]:[Column4]])-Table136715[[#This Row],[Discard]]*0.9999,"")</f>
        <v/>
      </c>
      <c r="L150" s="81" t="str">
        <f>IF(Table136715[[#This Row],[Total]]&lt;&gt;"",RANK(Table136715[[#This Row],[Total]],Table136715[Total]),"")</f>
        <v/>
      </c>
      <c r="M150" s="98" t="str">
        <f>IF(Table136715[[#This Row],[Name]]&lt;&gt;"",Table136715[[#This Row],[Name]],"")</f>
        <v/>
      </c>
      <c r="N150" s="99">
        <f>SUM(Table136715[[#This Row],[Class]:[Column3]])-Table136715[[#This Row],[Discard]]</f>
        <v>0</v>
      </c>
      <c r="O150" s="98">
        <f>RANK(Table136715[[#This Row],[Total2]],Table136715[Total2])</f>
        <v>36</v>
      </c>
    </row>
    <row r="151" spans="1:15">
      <c r="A151" s="99"/>
      <c r="B151" s="81"/>
      <c r="C151" s="81"/>
      <c r="D151" s="81"/>
      <c r="E151" s="81"/>
      <c r="F151" s="81"/>
      <c r="G151" s="81"/>
      <c r="H151" s="81"/>
      <c r="I151" s="81"/>
      <c r="J151" s="96">
        <f>IF(COUNT(Table136715[[#This Row],[Class]:[Column4]])&gt;1,MIN(Table136715[[#This Row],[Class]:[Column2]]),0)</f>
        <v>0</v>
      </c>
      <c r="K151" s="97" t="str">
        <f>IF(SUM(Table136715[[#This Row],[Class]:[Discard]])&gt;0,SUM(Table136715[[#This Row],[Class]:[Column4]])-Table136715[[#This Row],[Discard]]*0.9999,"")</f>
        <v/>
      </c>
      <c r="L151" s="81" t="str">
        <f>IF(Table136715[[#This Row],[Total]]&lt;&gt;"",RANK(Table136715[[#This Row],[Total]],Table136715[Total]),"")</f>
        <v/>
      </c>
      <c r="M151" s="98" t="str">
        <f>IF(Table136715[[#This Row],[Name]]&lt;&gt;"",Table136715[[#This Row],[Name]],"")</f>
        <v/>
      </c>
      <c r="N151" s="99">
        <f>SUM(Table136715[[#This Row],[Class]:[Column3]])-Table136715[[#This Row],[Discard]]</f>
        <v>0</v>
      </c>
      <c r="O151" s="98">
        <f>RANK(Table136715[[#This Row],[Total2]],Table136715[Total2])</f>
        <v>36</v>
      </c>
    </row>
    <row r="152" spans="1:15">
      <c r="A152" s="99"/>
      <c r="B152" s="81"/>
      <c r="C152" s="81"/>
      <c r="D152" s="81"/>
      <c r="E152" s="81"/>
      <c r="F152" s="81"/>
      <c r="G152" s="81"/>
      <c r="H152" s="81"/>
      <c r="I152" s="81"/>
      <c r="J152" s="96">
        <f>IF(COUNT(Table136715[[#This Row],[Class]:[Column4]])&gt;1,MIN(Table136715[[#This Row],[Class]:[Column2]]),0)</f>
        <v>0</v>
      </c>
      <c r="K152" s="97" t="str">
        <f>IF(SUM(Table136715[[#This Row],[Class]:[Discard]])&gt;0,SUM(Table136715[[#This Row],[Class]:[Column4]])-Table136715[[#This Row],[Discard]]*0.9999,"")</f>
        <v/>
      </c>
      <c r="L152" s="81" t="str">
        <f>IF(Table136715[[#This Row],[Total]]&lt;&gt;"",RANK(Table136715[[#This Row],[Total]],Table136715[Total]),"")</f>
        <v/>
      </c>
      <c r="M152" s="98" t="str">
        <f>IF(Table136715[[#This Row],[Name]]&lt;&gt;"",Table136715[[#This Row],[Name]],"")</f>
        <v/>
      </c>
      <c r="N152" s="99">
        <f>SUM(Table136715[[#This Row],[Class]:[Column3]])-Table136715[[#This Row],[Discard]]</f>
        <v>0</v>
      </c>
      <c r="O152" s="98">
        <f>RANK(Table136715[[#This Row],[Total2]],Table136715[Total2])</f>
        <v>36</v>
      </c>
    </row>
    <row r="153" spans="1:15">
      <c r="A153" s="99"/>
      <c r="B153" s="81"/>
      <c r="C153" s="81"/>
      <c r="D153" s="81"/>
      <c r="E153" s="81"/>
      <c r="F153" s="81"/>
      <c r="G153" s="81"/>
      <c r="H153" s="81"/>
      <c r="I153" s="81"/>
      <c r="J153" s="96">
        <f>IF(COUNT(Table136715[[#This Row],[Class]:[Column4]])&gt;1,MIN(Table136715[[#This Row],[Class]:[Column2]]),0)</f>
        <v>0</v>
      </c>
      <c r="K153" s="97" t="str">
        <f>IF(SUM(Table136715[[#This Row],[Class]:[Discard]])&gt;0,SUM(Table136715[[#This Row],[Class]:[Column4]])-Table136715[[#This Row],[Discard]]*0.9999,"")</f>
        <v/>
      </c>
      <c r="L153" s="81" t="str">
        <f>IF(Table136715[[#This Row],[Total]]&lt;&gt;"",RANK(Table136715[[#This Row],[Total]],Table136715[Total]),"")</f>
        <v/>
      </c>
      <c r="M153" s="98" t="str">
        <f>IF(Table136715[[#This Row],[Name]]&lt;&gt;"",Table136715[[#This Row],[Name]],"")</f>
        <v/>
      </c>
      <c r="N153" s="99">
        <f>SUM(Table136715[[#This Row],[Class]:[Column3]])-Table136715[[#This Row],[Discard]]</f>
        <v>0</v>
      </c>
      <c r="O153" s="98">
        <f>RANK(Table136715[[#This Row],[Total2]],Table136715[Total2])</f>
        <v>36</v>
      </c>
    </row>
    <row r="154" spans="1:15">
      <c r="A154" s="99"/>
      <c r="B154" s="81"/>
      <c r="C154" s="81"/>
      <c r="D154" s="81"/>
      <c r="E154" s="81"/>
      <c r="F154" s="81"/>
      <c r="G154" s="81"/>
      <c r="H154" s="81"/>
      <c r="I154" s="81"/>
      <c r="J154" s="96">
        <f>IF(COUNT(Table136715[[#This Row],[Class]:[Column4]])&gt;1,MIN(Table136715[[#This Row],[Class]:[Column2]]),0)</f>
        <v>0</v>
      </c>
      <c r="K154" s="97" t="str">
        <f>IF(SUM(Table136715[[#This Row],[Class]:[Discard]])&gt;0,SUM(Table136715[[#This Row],[Class]:[Column4]])-Table136715[[#This Row],[Discard]]*0.9999,"")</f>
        <v/>
      </c>
      <c r="L154" s="81" t="str">
        <f>IF(Table136715[[#This Row],[Total]]&lt;&gt;"",RANK(Table136715[[#This Row],[Total]],Table136715[Total]),"")</f>
        <v/>
      </c>
      <c r="M154" s="98" t="str">
        <f>IF(Table136715[[#This Row],[Name]]&lt;&gt;"",Table136715[[#This Row],[Name]],"")</f>
        <v/>
      </c>
      <c r="N154" s="99">
        <f>SUM(Table136715[[#This Row],[Class]:[Column3]])-Table136715[[#This Row],[Discard]]</f>
        <v>0</v>
      </c>
      <c r="O154" s="98">
        <f>RANK(Table136715[[#This Row],[Total2]],Table136715[Total2])</f>
        <v>36</v>
      </c>
    </row>
    <row r="155" spans="1:15">
      <c r="A155" s="99"/>
      <c r="B155" s="81"/>
      <c r="C155" s="81"/>
      <c r="D155" s="81"/>
      <c r="E155" s="81"/>
      <c r="F155" s="81"/>
      <c r="G155" s="81"/>
      <c r="H155" s="81"/>
      <c r="I155" s="81"/>
      <c r="J155" s="96">
        <f>IF(COUNT(Table136715[[#This Row],[Class]:[Column4]])&gt;1,MIN(Table136715[[#This Row],[Class]:[Column2]]),0)</f>
        <v>0</v>
      </c>
      <c r="K155" s="97" t="str">
        <f>IF(SUM(Table136715[[#This Row],[Class]:[Discard]])&gt;0,SUM(Table136715[[#This Row],[Class]:[Column4]])-Table136715[[#This Row],[Discard]]*0.9999,"")</f>
        <v/>
      </c>
      <c r="L155" s="81" t="str">
        <f>IF(Table136715[[#This Row],[Total]]&lt;&gt;"",RANK(Table136715[[#This Row],[Total]],Table136715[Total]),"")</f>
        <v/>
      </c>
      <c r="M155" s="98" t="str">
        <f>IF(Table136715[[#This Row],[Name]]&lt;&gt;"",Table136715[[#This Row],[Name]],"")</f>
        <v/>
      </c>
      <c r="N155" s="99">
        <f>SUM(Table136715[[#This Row],[Class]:[Column3]])-Table136715[[#This Row],[Discard]]</f>
        <v>0</v>
      </c>
      <c r="O155" s="98">
        <f>RANK(Table136715[[#This Row],[Total2]],Table136715[Total2])</f>
        <v>36</v>
      </c>
    </row>
    <row r="156" spans="1:15">
      <c r="A156" s="99"/>
      <c r="B156" s="81"/>
      <c r="C156" s="81"/>
      <c r="D156" s="81"/>
      <c r="E156" s="81"/>
      <c r="F156" s="81"/>
      <c r="G156" s="81"/>
      <c r="H156" s="81"/>
      <c r="I156" s="81"/>
      <c r="J156" s="96">
        <f>IF(COUNT(Table136715[[#This Row],[Class]:[Column4]])&gt;1,MIN(Table136715[[#This Row],[Class]:[Column2]]),0)</f>
        <v>0</v>
      </c>
      <c r="K156" s="97" t="str">
        <f>IF(SUM(Table136715[[#This Row],[Class]:[Discard]])&gt;0,SUM(Table136715[[#This Row],[Class]:[Column4]])-Table136715[[#This Row],[Discard]]*0.9999,"")</f>
        <v/>
      </c>
      <c r="L156" s="81" t="str">
        <f>IF(Table136715[[#This Row],[Total]]&lt;&gt;"",RANK(Table136715[[#This Row],[Total]],Table136715[Total]),"")</f>
        <v/>
      </c>
      <c r="M156" s="98" t="str">
        <f>IF(Table136715[[#This Row],[Name]]&lt;&gt;"",Table136715[[#This Row],[Name]],"")</f>
        <v/>
      </c>
      <c r="N156" s="99">
        <f>SUM(Table136715[[#This Row],[Class]:[Column3]])-Table136715[[#This Row],[Discard]]</f>
        <v>0</v>
      </c>
      <c r="O156" s="98">
        <f>RANK(Table136715[[#This Row],[Total2]],Table136715[Total2])</f>
        <v>36</v>
      </c>
    </row>
    <row r="157" spans="1:15">
      <c r="A157" s="99"/>
      <c r="B157" s="81"/>
      <c r="C157" s="81"/>
      <c r="D157" s="81"/>
      <c r="E157" s="81"/>
      <c r="F157" s="81"/>
      <c r="G157" s="81"/>
      <c r="H157" s="81"/>
      <c r="I157" s="81"/>
      <c r="J157" s="96">
        <f>IF(COUNT(Table136715[[#This Row],[Class]:[Column4]])&gt;1,MIN(Table136715[[#This Row],[Class]:[Column2]]),0)</f>
        <v>0</v>
      </c>
      <c r="K157" s="97" t="str">
        <f>IF(SUM(Table136715[[#This Row],[Class]:[Discard]])&gt;0,SUM(Table136715[[#This Row],[Class]:[Column4]])-Table136715[[#This Row],[Discard]]*0.9999,"")</f>
        <v/>
      </c>
      <c r="L157" s="81" t="str">
        <f>IF(Table136715[[#This Row],[Total]]&lt;&gt;"",RANK(Table136715[[#This Row],[Total]],Table136715[Total]),"")</f>
        <v/>
      </c>
      <c r="M157" s="98" t="str">
        <f>IF(Table136715[[#This Row],[Name]]&lt;&gt;"",Table136715[[#This Row],[Name]],"")</f>
        <v/>
      </c>
      <c r="N157" s="99">
        <f>SUM(Table136715[[#This Row],[Class]:[Column3]])-Table136715[[#This Row],[Discard]]</f>
        <v>0</v>
      </c>
      <c r="O157" s="98">
        <f>RANK(Table136715[[#This Row],[Total2]],Table136715[Total2])</f>
        <v>36</v>
      </c>
    </row>
    <row r="158" spans="1:15">
      <c r="A158" s="99"/>
      <c r="B158" s="81"/>
      <c r="C158" s="81"/>
      <c r="D158" s="81"/>
      <c r="E158" s="81"/>
      <c r="F158" s="81"/>
      <c r="G158" s="81"/>
      <c r="H158" s="81"/>
      <c r="I158" s="81"/>
      <c r="J158" s="96">
        <f>IF(COUNT(Table136715[[#This Row],[Class]:[Column4]])&gt;1,MIN(Table136715[[#This Row],[Class]:[Column2]]),0)</f>
        <v>0</v>
      </c>
      <c r="K158" s="97" t="str">
        <f>IF(SUM(Table136715[[#This Row],[Class]:[Discard]])&gt;0,SUM(Table136715[[#This Row],[Class]:[Column4]])-Table136715[[#This Row],[Discard]]*0.9999,"")</f>
        <v/>
      </c>
      <c r="L158" s="81" t="str">
        <f>IF(Table136715[[#This Row],[Total]]&lt;&gt;"",RANK(Table136715[[#This Row],[Total]],Table136715[Total]),"")</f>
        <v/>
      </c>
      <c r="M158" s="98" t="str">
        <f>IF(Table136715[[#This Row],[Name]]&lt;&gt;"",Table136715[[#This Row],[Name]],"")</f>
        <v/>
      </c>
      <c r="N158" s="99">
        <f>SUM(Table136715[[#This Row],[Class]:[Column3]])-Table136715[[#This Row],[Discard]]</f>
        <v>0</v>
      </c>
      <c r="O158" s="98">
        <f>RANK(Table136715[[#This Row],[Total2]],Table136715[Total2])</f>
        <v>36</v>
      </c>
    </row>
    <row r="159" spans="1:15">
      <c r="A159" s="99"/>
      <c r="B159" s="81"/>
      <c r="C159" s="81"/>
      <c r="D159" s="81"/>
      <c r="E159" s="81"/>
      <c r="F159" s="81"/>
      <c r="G159" s="81"/>
      <c r="H159" s="81"/>
      <c r="I159" s="81"/>
      <c r="J159" s="96">
        <f>IF(COUNT(Table136715[[#This Row],[Class]:[Column4]])&gt;1,MIN(Table136715[[#This Row],[Class]:[Column2]]),0)</f>
        <v>0</v>
      </c>
      <c r="K159" s="97" t="str">
        <f>IF(SUM(Table136715[[#This Row],[Class]:[Discard]])&gt;0,SUM(Table136715[[#This Row],[Class]:[Column4]])-Table136715[[#This Row],[Discard]]*0.9999,"")</f>
        <v/>
      </c>
      <c r="L159" s="81" t="str">
        <f>IF(Table136715[[#This Row],[Total]]&lt;&gt;"",RANK(Table136715[[#This Row],[Total]],Table136715[Total]),"")</f>
        <v/>
      </c>
      <c r="M159" s="98" t="str">
        <f>IF(Table136715[[#This Row],[Name]]&lt;&gt;"",Table136715[[#This Row],[Name]],"")</f>
        <v/>
      </c>
      <c r="N159" s="99">
        <f>SUM(Table136715[[#This Row],[Class]:[Column3]])-Table136715[[#This Row],[Discard]]</f>
        <v>0</v>
      </c>
      <c r="O159" s="98">
        <f>RANK(Table136715[[#This Row],[Total2]],Table136715[Total2])</f>
        <v>36</v>
      </c>
    </row>
    <row r="160" spans="1:15">
      <c r="A160" s="99"/>
      <c r="B160" s="81"/>
      <c r="C160" s="81"/>
      <c r="D160" s="81"/>
      <c r="E160" s="81"/>
      <c r="F160" s="81"/>
      <c r="G160" s="81"/>
      <c r="H160" s="81"/>
      <c r="I160" s="81"/>
      <c r="J160" s="96">
        <f>IF(COUNT(Table136715[[#This Row],[Class]:[Column4]])&gt;1,MIN(Table136715[[#This Row],[Class]:[Column2]]),0)</f>
        <v>0</v>
      </c>
      <c r="K160" s="97" t="str">
        <f>IF(SUM(Table136715[[#This Row],[Class]:[Discard]])&gt;0,SUM(Table136715[[#This Row],[Class]:[Column4]])-Table136715[[#This Row],[Discard]]*0.9999,"")</f>
        <v/>
      </c>
      <c r="L160" s="81" t="str">
        <f>IF(Table136715[[#This Row],[Total]]&lt;&gt;"",RANK(Table136715[[#This Row],[Total]],Table136715[Total]),"")</f>
        <v/>
      </c>
      <c r="M160" s="98" t="str">
        <f>IF(Table136715[[#This Row],[Name]]&lt;&gt;"",Table136715[[#This Row],[Name]],"")</f>
        <v/>
      </c>
      <c r="N160" s="99">
        <f>SUM(Table136715[[#This Row],[Class]:[Column3]])-Table136715[[#This Row],[Discard]]</f>
        <v>0</v>
      </c>
      <c r="O160" s="98">
        <f>RANK(Table136715[[#This Row],[Total2]],Table136715[Total2])</f>
        <v>36</v>
      </c>
    </row>
    <row r="161" spans="1:15">
      <c r="A161" s="99"/>
      <c r="B161" s="81"/>
      <c r="C161" s="81"/>
      <c r="D161" s="81"/>
      <c r="E161" s="81"/>
      <c r="F161" s="81"/>
      <c r="G161" s="81"/>
      <c r="H161" s="81"/>
      <c r="I161" s="81"/>
      <c r="J161" s="96">
        <f>IF(COUNT(Table136715[[#This Row],[Class]:[Column4]])&gt;1,MIN(Table136715[[#This Row],[Class]:[Column2]]),0)</f>
        <v>0</v>
      </c>
      <c r="K161" s="97" t="str">
        <f>IF(SUM(Table136715[[#This Row],[Class]:[Discard]])&gt;0,SUM(Table136715[[#This Row],[Class]:[Column4]])-Table136715[[#This Row],[Discard]]*0.9999,"")</f>
        <v/>
      </c>
      <c r="L161" s="81" t="str">
        <f>IF(Table136715[[#This Row],[Total]]&lt;&gt;"",RANK(Table136715[[#This Row],[Total]],Table136715[Total]),"")</f>
        <v/>
      </c>
      <c r="M161" s="98" t="str">
        <f>IF(Table136715[[#This Row],[Name]]&lt;&gt;"",Table136715[[#This Row],[Name]],"")</f>
        <v/>
      </c>
      <c r="N161" s="99">
        <f>SUM(Table136715[[#This Row],[Class]:[Column3]])-Table136715[[#This Row],[Discard]]</f>
        <v>0</v>
      </c>
      <c r="O161" s="98">
        <f>RANK(Table136715[[#This Row],[Total2]],Table136715[Total2])</f>
        <v>36</v>
      </c>
    </row>
    <row r="162" spans="1:15">
      <c r="A162" s="99"/>
      <c r="B162" s="81"/>
      <c r="C162" s="81"/>
      <c r="D162" s="81"/>
      <c r="E162" s="81"/>
      <c r="F162" s="81"/>
      <c r="G162" s="81"/>
      <c r="H162" s="81"/>
      <c r="I162" s="81"/>
      <c r="J162" s="96">
        <f>IF(COUNT(Table136715[[#This Row],[Class]:[Column4]])&gt;1,MIN(Table136715[[#This Row],[Class]:[Column2]]),0)</f>
        <v>0</v>
      </c>
      <c r="K162" s="97" t="str">
        <f>IF(SUM(Table136715[[#This Row],[Class]:[Discard]])&gt;0,SUM(Table136715[[#This Row],[Class]:[Column4]])-Table136715[[#This Row],[Discard]]*0.9999,"")</f>
        <v/>
      </c>
      <c r="L162" s="81" t="str">
        <f>IF(Table136715[[#This Row],[Total]]&lt;&gt;"",RANK(Table136715[[#This Row],[Total]],Table136715[Total]),"")</f>
        <v/>
      </c>
      <c r="M162" s="98" t="str">
        <f>IF(Table136715[[#This Row],[Name]]&lt;&gt;"",Table136715[[#This Row],[Name]],"")</f>
        <v/>
      </c>
      <c r="N162" s="99">
        <f>SUM(Table136715[[#This Row],[Class]:[Column3]])-Table136715[[#This Row],[Discard]]</f>
        <v>0</v>
      </c>
      <c r="O162" s="98">
        <f>RANK(Table136715[[#This Row],[Total2]],Table136715[Total2])</f>
        <v>36</v>
      </c>
    </row>
    <row r="163" spans="1:15">
      <c r="A163" s="99"/>
      <c r="B163" s="81"/>
      <c r="C163" s="81"/>
      <c r="D163" s="81"/>
      <c r="E163" s="81"/>
      <c r="F163" s="81"/>
      <c r="G163" s="81"/>
      <c r="H163" s="81"/>
      <c r="I163" s="81"/>
      <c r="J163" s="96">
        <f>IF(COUNT(Table136715[[#This Row],[Class]:[Column4]])&gt;1,MIN(Table136715[[#This Row],[Class]:[Column2]]),0)</f>
        <v>0</v>
      </c>
      <c r="K163" s="97" t="str">
        <f>IF(SUM(Table136715[[#This Row],[Class]:[Discard]])&gt;0,SUM(Table136715[[#This Row],[Class]:[Column4]])-Table136715[[#This Row],[Discard]]*0.9999,"")</f>
        <v/>
      </c>
      <c r="L163" s="81" t="str">
        <f>IF(Table136715[[#This Row],[Total]]&lt;&gt;"",RANK(Table136715[[#This Row],[Total]],Table136715[Total]),"")</f>
        <v/>
      </c>
      <c r="M163" s="98" t="str">
        <f>IF(Table136715[[#This Row],[Name]]&lt;&gt;"",Table136715[[#This Row],[Name]],"")</f>
        <v/>
      </c>
      <c r="N163" s="99">
        <f>SUM(Table136715[[#This Row],[Class]:[Column3]])-Table136715[[#This Row],[Discard]]</f>
        <v>0</v>
      </c>
      <c r="O163" s="98">
        <f>RANK(Table136715[[#This Row],[Total2]],Table136715[Total2])</f>
        <v>36</v>
      </c>
    </row>
    <row r="164" spans="1:15">
      <c r="A164" s="99"/>
      <c r="B164" s="81"/>
      <c r="C164" s="81"/>
      <c r="D164" s="81"/>
      <c r="E164" s="81"/>
      <c r="F164" s="81"/>
      <c r="G164" s="81"/>
      <c r="H164" s="81"/>
      <c r="I164" s="81"/>
      <c r="J164" s="96">
        <f>IF(COUNT(Table136715[[#This Row],[Class]:[Column4]])&gt;1,MIN(Table136715[[#This Row],[Class]:[Column2]]),0)</f>
        <v>0</v>
      </c>
      <c r="K164" s="97" t="str">
        <f>IF(SUM(Table136715[[#This Row],[Class]:[Discard]])&gt;0,SUM(Table136715[[#This Row],[Class]:[Column4]])-Table136715[[#This Row],[Discard]]*0.9999,"")</f>
        <v/>
      </c>
      <c r="L164" s="81" t="str">
        <f>IF(Table136715[[#This Row],[Total]]&lt;&gt;"",RANK(Table136715[[#This Row],[Total]],Table136715[Total]),"")</f>
        <v/>
      </c>
      <c r="M164" s="98" t="str">
        <f>IF(Table136715[[#This Row],[Name]]&lt;&gt;"",Table136715[[#This Row],[Name]],"")</f>
        <v/>
      </c>
      <c r="N164" s="99">
        <f>SUM(Table136715[[#This Row],[Class]:[Column3]])-Table136715[[#This Row],[Discard]]</f>
        <v>0</v>
      </c>
      <c r="O164" s="98">
        <f>RANK(Table136715[[#This Row],[Total2]],Table136715[Total2])</f>
        <v>36</v>
      </c>
    </row>
    <row r="165" spans="1:15">
      <c r="A165" s="99"/>
      <c r="B165" s="81"/>
      <c r="C165" s="81"/>
      <c r="D165" s="81"/>
      <c r="E165" s="81"/>
      <c r="F165" s="81"/>
      <c r="G165" s="81"/>
      <c r="H165" s="81"/>
      <c r="I165" s="81"/>
      <c r="J165" s="96">
        <f>IF(COUNT(Table136715[[#This Row],[Class]:[Column4]])&gt;1,MIN(Table136715[[#This Row],[Class]:[Column2]]),0)</f>
        <v>0</v>
      </c>
      <c r="K165" s="97" t="str">
        <f>IF(SUM(Table136715[[#This Row],[Class]:[Discard]])&gt;0,SUM(Table136715[[#This Row],[Class]:[Column4]])-Table136715[[#This Row],[Discard]]*0.9999,"")</f>
        <v/>
      </c>
      <c r="L165" s="81" t="str">
        <f>IF(Table136715[[#This Row],[Total]]&lt;&gt;"",RANK(Table136715[[#This Row],[Total]],Table136715[Total]),"")</f>
        <v/>
      </c>
      <c r="M165" s="98" t="str">
        <f>IF(Table136715[[#This Row],[Name]]&lt;&gt;"",Table136715[[#This Row],[Name]],"")</f>
        <v/>
      </c>
      <c r="N165" s="99">
        <f>SUM(Table136715[[#This Row],[Class]:[Column3]])-Table136715[[#This Row],[Discard]]</f>
        <v>0</v>
      </c>
      <c r="O165" s="98">
        <f>RANK(Table136715[[#This Row],[Total2]],Table136715[Total2])</f>
        <v>36</v>
      </c>
    </row>
    <row r="166" spans="1:15">
      <c r="A166" s="99"/>
      <c r="B166" s="81"/>
      <c r="C166" s="81"/>
      <c r="D166" s="81"/>
      <c r="E166" s="81"/>
      <c r="F166" s="81"/>
      <c r="G166" s="81"/>
      <c r="H166" s="81"/>
      <c r="I166" s="81"/>
      <c r="J166" s="96">
        <f>IF(COUNT(Table136715[[#This Row],[Class]:[Column4]])&gt;1,MIN(Table136715[[#This Row],[Class]:[Column2]]),0)</f>
        <v>0</v>
      </c>
      <c r="K166" s="97" t="str">
        <f>IF(SUM(Table136715[[#This Row],[Class]:[Discard]])&gt;0,SUM(Table136715[[#This Row],[Class]:[Column4]])-Table136715[[#This Row],[Discard]]*0.9999,"")</f>
        <v/>
      </c>
      <c r="L166" s="81" t="str">
        <f>IF(Table136715[[#This Row],[Total]]&lt;&gt;"",RANK(Table136715[[#This Row],[Total]],Table136715[Total]),"")</f>
        <v/>
      </c>
      <c r="M166" s="98" t="str">
        <f>IF(Table136715[[#This Row],[Name]]&lt;&gt;"",Table136715[[#This Row],[Name]],"")</f>
        <v/>
      </c>
      <c r="N166" s="99">
        <f>SUM(Table136715[[#This Row],[Class]:[Column3]])-Table136715[[#This Row],[Discard]]</f>
        <v>0</v>
      </c>
      <c r="O166" s="98">
        <f>RANK(Table136715[[#This Row],[Total2]],Table136715[Total2])</f>
        <v>36</v>
      </c>
    </row>
    <row r="167" spans="1:15">
      <c r="A167" s="99"/>
      <c r="B167" s="81"/>
      <c r="C167" s="81"/>
      <c r="D167" s="81"/>
      <c r="E167" s="81"/>
      <c r="F167" s="81"/>
      <c r="G167" s="81"/>
      <c r="H167" s="81"/>
      <c r="I167" s="81"/>
      <c r="J167" s="96">
        <f>IF(COUNT(Table136715[[#This Row],[Class]:[Column4]])&gt;1,MIN(Table136715[[#This Row],[Class]:[Column2]]),0)</f>
        <v>0</v>
      </c>
      <c r="K167" s="97" t="str">
        <f>IF(SUM(Table136715[[#This Row],[Class]:[Discard]])&gt;0,SUM(Table136715[[#This Row],[Class]:[Column4]])-Table136715[[#This Row],[Discard]]*0.9999,"")</f>
        <v/>
      </c>
      <c r="L167" s="81" t="str">
        <f>IF(Table136715[[#This Row],[Total]]&lt;&gt;"",RANK(Table136715[[#This Row],[Total]],Table136715[Total]),"")</f>
        <v/>
      </c>
      <c r="M167" s="98" t="str">
        <f>IF(Table136715[[#This Row],[Name]]&lt;&gt;"",Table136715[[#This Row],[Name]],"")</f>
        <v/>
      </c>
      <c r="N167" s="99">
        <f>SUM(Table136715[[#This Row],[Class]:[Column3]])-Table136715[[#This Row],[Discard]]</f>
        <v>0</v>
      </c>
      <c r="O167" s="98">
        <f>RANK(Table136715[[#This Row],[Total2]],Table136715[Total2])</f>
        <v>36</v>
      </c>
    </row>
    <row r="168" spans="1:15">
      <c r="A168" s="99"/>
      <c r="B168" s="81"/>
      <c r="C168" s="81"/>
      <c r="D168" s="81"/>
      <c r="E168" s="81"/>
      <c r="F168" s="81"/>
      <c r="G168" s="81"/>
      <c r="H168" s="81"/>
      <c r="I168" s="81"/>
      <c r="J168" s="96">
        <f>IF(COUNT(Table136715[[#This Row],[Class]:[Column4]])&gt;1,MIN(Table136715[[#This Row],[Class]:[Column2]]),0)</f>
        <v>0</v>
      </c>
      <c r="K168" s="97" t="str">
        <f>IF(SUM(Table136715[[#This Row],[Class]:[Discard]])&gt;0,SUM(Table136715[[#This Row],[Class]:[Column4]])-Table136715[[#This Row],[Discard]]*0.9999,"")</f>
        <v/>
      </c>
      <c r="L168" s="81" t="str">
        <f>IF(Table136715[[#This Row],[Total]]&lt;&gt;"",RANK(Table136715[[#This Row],[Total]],Table136715[Total]),"")</f>
        <v/>
      </c>
      <c r="M168" s="98" t="str">
        <f>IF(Table136715[[#This Row],[Name]]&lt;&gt;"",Table136715[[#This Row],[Name]],"")</f>
        <v/>
      </c>
      <c r="N168" s="99">
        <f>SUM(Table136715[[#This Row],[Class]:[Column3]])-Table136715[[#This Row],[Discard]]</f>
        <v>0</v>
      </c>
      <c r="O168" s="98">
        <f>RANK(Table136715[[#This Row],[Total2]],Table136715[Total2])</f>
        <v>36</v>
      </c>
    </row>
    <row r="169" spans="1:15">
      <c r="A169" s="99"/>
      <c r="B169" s="81"/>
      <c r="C169" s="81"/>
      <c r="D169" s="81"/>
      <c r="E169" s="81"/>
      <c r="F169" s="81"/>
      <c r="G169" s="81"/>
      <c r="H169" s="81"/>
      <c r="I169" s="81"/>
      <c r="J169" s="96">
        <f>IF(COUNT(Table136715[[#This Row],[Class]:[Column4]])&gt;1,MIN(Table136715[[#This Row],[Class]:[Column2]]),0)</f>
        <v>0</v>
      </c>
      <c r="K169" s="97" t="str">
        <f>IF(SUM(Table136715[[#This Row],[Class]:[Discard]])&gt;0,SUM(Table136715[[#This Row],[Class]:[Column4]])-Table136715[[#This Row],[Discard]]*0.9999,"")</f>
        <v/>
      </c>
      <c r="L169" s="81" t="str">
        <f>IF(Table136715[[#This Row],[Total]]&lt;&gt;"",RANK(Table136715[[#This Row],[Total]],Table136715[Total]),"")</f>
        <v/>
      </c>
      <c r="M169" s="98" t="str">
        <f>IF(Table136715[[#This Row],[Name]]&lt;&gt;"",Table136715[[#This Row],[Name]],"")</f>
        <v/>
      </c>
      <c r="N169" s="99">
        <f>SUM(Table136715[[#This Row],[Class]:[Column3]])-Table136715[[#This Row],[Discard]]</f>
        <v>0</v>
      </c>
      <c r="O169" s="98">
        <f>RANK(Table136715[[#This Row],[Total2]],Table136715[Total2])</f>
        <v>36</v>
      </c>
    </row>
    <row r="170" spans="1:15">
      <c r="A170" s="99"/>
      <c r="B170" s="81"/>
      <c r="C170" s="81"/>
      <c r="D170" s="81"/>
      <c r="E170" s="81"/>
      <c r="F170" s="81"/>
      <c r="G170" s="81"/>
      <c r="H170" s="81"/>
      <c r="I170" s="81"/>
      <c r="J170" s="96">
        <f>IF(COUNT(Table136715[[#This Row],[Class]:[Column4]])&gt;1,MIN(Table136715[[#This Row],[Class]:[Column2]]),0)</f>
        <v>0</v>
      </c>
      <c r="K170" s="97" t="str">
        <f>IF(SUM(Table136715[[#This Row],[Class]:[Discard]])&gt;0,SUM(Table136715[[#This Row],[Class]:[Column4]])-Table136715[[#This Row],[Discard]]*0.9999,"")</f>
        <v/>
      </c>
      <c r="L170" s="81" t="str">
        <f>IF(Table136715[[#This Row],[Total]]&lt;&gt;"",RANK(Table136715[[#This Row],[Total]],Table136715[Total]),"")</f>
        <v/>
      </c>
      <c r="M170" s="98" t="str">
        <f>IF(Table136715[[#This Row],[Name]]&lt;&gt;"",Table136715[[#This Row],[Name]],"")</f>
        <v/>
      </c>
      <c r="N170" s="99">
        <f>SUM(Table136715[[#This Row],[Class]:[Column3]])-Table136715[[#This Row],[Discard]]</f>
        <v>0</v>
      </c>
      <c r="O170" s="98">
        <f>RANK(Table136715[[#This Row],[Total2]],Table136715[Total2])</f>
        <v>36</v>
      </c>
    </row>
    <row r="171" spans="1:15">
      <c r="A171" s="99"/>
      <c r="B171" s="81"/>
      <c r="C171" s="81"/>
      <c r="D171" s="81"/>
      <c r="E171" s="81"/>
      <c r="F171" s="81"/>
      <c r="G171" s="81"/>
      <c r="H171" s="81"/>
      <c r="I171" s="81"/>
      <c r="J171" s="96">
        <f>IF(COUNT(Table136715[[#This Row],[Class]:[Column4]])&gt;1,MIN(Table136715[[#This Row],[Class]:[Column2]]),0)</f>
        <v>0</v>
      </c>
      <c r="K171" s="97" t="str">
        <f>IF(SUM(Table136715[[#This Row],[Class]:[Discard]])&gt;0,SUM(Table136715[[#This Row],[Class]:[Column4]])-Table136715[[#This Row],[Discard]]*0.9999,"")</f>
        <v/>
      </c>
      <c r="L171" s="81" t="str">
        <f>IF(Table136715[[#This Row],[Total]]&lt;&gt;"",RANK(Table136715[[#This Row],[Total]],Table136715[Total]),"")</f>
        <v/>
      </c>
      <c r="M171" s="98" t="str">
        <f>IF(Table136715[[#This Row],[Name]]&lt;&gt;"",Table136715[[#This Row],[Name]],"")</f>
        <v/>
      </c>
      <c r="N171" s="99">
        <f>SUM(Table136715[[#This Row],[Class]:[Column3]])-Table136715[[#This Row],[Discard]]</f>
        <v>0</v>
      </c>
      <c r="O171" s="98">
        <f>RANK(Table136715[[#This Row],[Total2]],Table136715[Total2])</f>
        <v>36</v>
      </c>
    </row>
    <row r="172" spans="1:15">
      <c r="A172" s="99"/>
      <c r="B172" s="81"/>
      <c r="C172" s="81"/>
      <c r="D172" s="81"/>
      <c r="E172" s="81"/>
      <c r="F172" s="81"/>
      <c r="G172" s="81"/>
      <c r="H172" s="81"/>
      <c r="I172" s="81"/>
      <c r="J172" s="96">
        <f>IF(COUNT(Table136715[[#This Row],[Class]:[Column4]])&gt;1,MIN(Table136715[[#This Row],[Class]:[Column2]]),0)</f>
        <v>0</v>
      </c>
      <c r="K172" s="97" t="str">
        <f>IF(SUM(Table136715[[#This Row],[Class]:[Discard]])&gt;0,SUM(Table136715[[#This Row],[Class]:[Column4]])-Table136715[[#This Row],[Discard]]*0.9999,"")</f>
        <v/>
      </c>
      <c r="L172" s="81" t="str">
        <f>IF(Table136715[[#This Row],[Total]]&lt;&gt;"",RANK(Table136715[[#This Row],[Total]],Table136715[Total]),"")</f>
        <v/>
      </c>
      <c r="M172" s="98" t="str">
        <f>IF(Table136715[[#This Row],[Name]]&lt;&gt;"",Table136715[[#This Row],[Name]],"")</f>
        <v/>
      </c>
      <c r="N172" s="99">
        <f>SUM(Table136715[[#This Row],[Class]:[Column3]])-Table136715[[#This Row],[Discard]]</f>
        <v>0</v>
      </c>
      <c r="O172" s="98">
        <f>RANK(Table136715[[#This Row],[Total2]],Table136715[Total2])</f>
        <v>36</v>
      </c>
    </row>
    <row r="173" spans="1:15">
      <c r="A173" s="99"/>
      <c r="B173" s="81"/>
      <c r="C173" s="81"/>
      <c r="D173" s="81"/>
      <c r="E173" s="81"/>
      <c r="F173" s="81"/>
      <c r="G173" s="81"/>
      <c r="H173" s="81"/>
      <c r="I173" s="81"/>
      <c r="J173" s="96">
        <f>IF(COUNT(Table136715[[#This Row],[Class]:[Column4]])&gt;1,MIN(Table136715[[#This Row],[Class]:[Column2]]),0)</f>
        <v>0</v>
      </c>
      <c r="K173" s="97" t="str">
        <f>IF(SUM(Table136715[[#This Row],[Class]:[Discard]])&gt;0,SUM(Table136715[[#This Row],[Class]:[Column4]])-Table136715[[#This Row],[Discard]]*0.9999,"")</f>
        <v/>
      </c>
      <c r="L173" s="81" t="str">
        <f>IF(Table136715[[#This Row],[Total]]&lt;&gt;"",RANK(Table136715[[#This Row],[Total]],Table136715[Total]),"")</f>
        <v/>
      </c>
      <c r="M173" s="98" t="str">
        <f>IF(Table136715[[#This Row],[Name]]&lt;&gt;"",Table136715[[#This Row],[Name]],"")</f>
        <v/>
      </c>
      <c r="N173" s="99">
        <f>SUM(Table136715[[#This Row],[Class]:[Column3]])-Table136715[[#This Row],[Discard]]</f>
        <v>0</v>
      </c>
      <c r="O173" s="98">
        <f>RANK(Table136715[[#This Row],[Total2]],Table136715[Total2])</f>
        <v>36</v>
      </c>
    </row>
    <row r="174" spans="1:15">
      <c r="A174" s="99"/>
      <c r="B174" s="81"/>
      <c r="C174" s="81"/>
      <c r="D174" s="81"/>
      <c r="E174" s="81"/>
      <c r="F174" s="81"/>
      <c r="G174" s="81"/>
      <c r="H174" s="81"/>
      <c r="I174" s="81"/>
      <c r="J174" s="96">
        <f>IF(COUNT(Table136715[[#This Row],[Class]:[Column4]])&gt;1,MIN(Table136715[[#This Row],[Class]:[Column2]]),0)</f>
        <v>0</v>
      </c>
      <c r="K174" s="97" t="str">
        <f>IF(SUM(Table136715[[#This Row],[Class]:[Discard]])&gt;0,SUM(Table136715[[#This Row],[Class]:[Column4]])-Table136715[[#This Row],[Discard]]*0.9999,"")</f>
        <v/>
      </c>
      <c r="L174" s="81" t="str">
        <f>IF(Table136715[[#This Row],[Total]]&lt;&gt;"",RANK(Table136715[[#This Row],[Total]],Table136715[Total]),"")</f>
        <v/>
      </c>
      <c r="M174" s="98" t="str">
        <f>IF(Table136715[[#This Row],[Name]]&lt;&gt;"",Table136715[[#This Row],[Name]],"")</f>
        <v/>
      </c>
      <c r="N174" s="99">
        <f>SUM(Table136715[[#This Row],[Class]:[Column3]])-Table136715[[#This Row],[Discard]]</f>
        <v>0</v>
      </c>
      <c r="O174" s="98">
        <f>RANK(Table136715[[#This Row],[Total2]],Table136715[Total2])</f>
        <v>36</v>
      </c>
    </row>
    <row r="175" spans="1:15">
      <c r="A175" s="99"/>
      <c r="B175" s="81"/>
      <c r="C175" s="81"/>
      <c r="D175" s="81"/>
      <c r="E175" s="81"/>
      <c r="F175" s="81"/>
      <c r="G175" s="81"/>
      <c r="H175" s="81"/>
      <c r="I175" s="81"/>
      <c r="J175" s="96">
        <f>IF(COUNT(Table136715[[#This Row],[Class]:[Column4]])&gt;1,MIN(Table136715[[#This Row],[Class]:[Column2]]),0)</f>
        <v>0</v>
      </c>
      <c r="K175" s="97" t="str">
        <f>IF(SUM(Table136715[[#This Row],[Class]:[Discard]])&gt;0,SUM(Table136715[[#This Row],[Class]:[Column4]])-Table136715[[#This Row],[Discard]]*0.9999,"")</f>
        <v/>
      </c>
      <c r="L175" s="81" t="str">
        <f>IF(Table136715[[#This Row],[Total]]&lt;&gt;"",RANK(Table136715[[#This Row],[Total]],Table136715[Total]),"")</f>
        <v/>
      </c>
      <c r="M175" s="98" t="str">
        <f>IF(Table136715[[#This Row],[Name]]&lt;&gt;"",Table136715[[#This Row],[Name]],"")</f>
        <v/>
      </c>
      <c r="N175" s="99">
        <f>SUM(Table136715[[#This Row],[Class]:[Column3]])-Table136715[[#This Row],[Discard]]</f>
        <v>0</v>
      </c>
      <c r="O175" s="98">
        <f>RANK(Table136715[[#This Row],[Total2]],Table136715[Total2])</f>
        <v>36</v>
      </c>
    </row>
    <row r="176" spans="1:15">
      <c r="A176" s="99"/>
      <c r="B176" s="81"/>
      <c r="C176" s="81"/>
      <c r="D176" s="81"/>
      <c r="E176" s="81"/>
      <c r="F176" s="81"/>
      <c r="G176" s="81"/>
      <c r="H176" s="81"/>
      <c r="I176" s="81"/>
      <c r="J176" s="96">
        <f>IF(COUNT(Table136715[[#This Row],[Class]:[Column4]])&gt;1,MIN(Table136715[[#This Row],[Class]:[Column2]]),0)</f>
        <v>0</v>
      </c>
      <c r="K176" s="97" t="str">
        <f>IF(SUM(Table136715[[#This Row],[Class]:[Discard]])&gt;0,SUM(Table136715[[#This Row],[Class]:[Column4]])-Table136715[[#This Row],[Discard]]*0.9999,"")</f>
        <v/>
      </c>
      <c r="L176" s="81" t="str">
        <f>IF(Table136715[[#This Row],[Total]]&lt;&gt;"",RANK(Table136715[[#This Row],[Total]],Table136715[Total]),"")</f>
        <v/>
      </c>
      <c r="M176" s="98" t="str">
        <f>IF(Table136715[[#This Row],[Name]]&lt;&gt;"",Table136715[[#This Row],[Name]],"")</f>
        <v/>
      </c>
      <c r="N176" s="99">
        <f>SUM(Table136715[[#This Row],[Class]:[Column3]])-Table136715[[#This Row],[Discard]]</f>
        <v>0</v>
      </c>
      <c r="O176" s="98">
        <f>RANK(Table136715[[#This Row],[Total2]],Table136715[Total2])</f>
        <v>36</v>
      </c>
    </row>
    <row r="177" spans="1:15">
      <c r="A177" s="99"/>
      <c r="B177" s="81"/>
      <c r="C177" s="81"/>
      <c r="D177" s="81"/>
      <c r="E177" s="81"/>
      <c r="F177" s="81"/>
      <c r="G177" s="81"/>
      <c r="H177" s="81"/>
      <c r="I177" s="81"/>
      <c r="J177" s="96">
        <f>IF(COUNT(Table136715[[#This Row],[Class]:[Column4]])&gt;1,MIN(Table136715[[#This Row],[Class]:[Column2]]),0)</f>
        <v>0</v>
      </c>
      <c r="K177" s="97" t="str">
        <f>IF(SUM(Table136715[[#This Row],[Class]:[Discard]])&gt;0,SUM(Table136715[[#This Row],[Class]:[Column4]])-Table136715[[#This Row],[Discard]]*0.9999,"")</f>
        <v/>
      </c>
      <c r="L177" s="81" t="str">
        <f>IF(Table136715[[#This Row],[Total]]&lt;&gt;"",RANK(Table136715[[#This Row],[Total]],Table136715[Total]),"")</f>
        <v/>
      </c>
      <c r="M177" s="98" t="str">
        <f>IF(Table136715[[#This Row],[Name]]&lt;&gt;"",Table136715[[#This Row],[Name]],"")</f>
        <v/>
      </c>
      <c r="N177" s="99">
        <f>SUM(Table136715[[#This Row],[Class]:[Column3]])-Table136715[[#This Row],[Discard]]</f>
        <v>0</v>
      </c>
      <c r="O177" s="98">
        <f>RANK(Table136715[[#This Row],[Total2]],Table136715[Total2])</f>
        <v>36</v>
      </c>
    </row>
    <row r="178" spans="1:15">
      <c r="A178" s="99"/>
      <c r="B178" s="81"/>
      <c r="C178" s="81"/>
      <c r="D178" s="81"/>
      <c r="E178" s="81"/>
      <c r="F178" s="81"/>
      <c r="G178" s="81"/>
      <c r="H178" s="81"/>
      <c r="I178" s="81"/>
      <c r="J178" s="96">
        <f>IF(COUNT(Table136715[[#This Row],[Class]:[Column4]])&gt;1,MIN(Table136715[[#This Row],[Class]:[Column2]]),0)</f>
        <v>0</v>
      </c>
      <c r="K178" s="97" t="str">
        <f>IF(SUM(Table136715[[#This Row],[Class]:[Discard]])&gt;0,SUM(Table136715[[#This Row],[Class]:[Column4]])-Table136715[[#This Row],[Discard]]*0.9999,"")</f>
        <v/>
      </c>
      <c r="L178" s="81" t="str">
        <f>IF(Table136715[[#This Row],[Total]]&lt;&gt;"",RANK(Table136715[[#This Row],[Total]],Table136715[Total]),"")</f>
        <v/>
      </c>
      <c r="M178" s="98" t="str">
        <f>IF(Table136715[[#This Row],[Name]]&lt;&gt;"",Table136715[[#This Row],[Name]],"")</f>
        <v/>
      </c>
      <c r="N178" s="99">
        <f>SUM(Table136715[[#This Row],[Class]:[Column3]])-Table136715[[#This Row],[Discard]]</f>
        <v>0</v>
      </c>
      <c r="O178" s="98">
        <f>RANK(Table136715[[#This Row],[Total2]],Table136715[Total2])</f>
        <v>36</v>
      </c>
    </row>
    <row r="179" spans="1:15">
      <c r="A179" s="99"/>
      <c r="B179" s="81"/>
      <c r="C179" s="81"/>
      <c r="D179" s="81"/>
      <c r="E179" s="81"/>
      <c r="F179" s="81"/>
      <c r="G179" s="81"/>
      <c r="H179" s="81"/>
      <c r="I179" s="81"/>
      <c r="J179" s="96">
        <f>IF(COUNT(Table136715[[#This Row],[Class]:[Column4]])&gt;1,MIN(Table136715[[#This Row],[Class]:[Column2]]),0)</f>
        <v>0</v>
      </c>
      <c r="K179" s="97" t="str">
        <f>IF(SUM(Table136715[[#This Row],[Class]:[Discard]])&gt;0,SUM(Table136715[[#This Row],[Class]:[Column4]])-Table136715[[#This Row],[Discard]]*0.9999,"")</f>
        <v/>
      </c>
      <c r="L179" s="81" t="str">
        <f>IF(Table136715[[#This Row],[Total]]&lt;&gt;"",RANK(Table136715[[#This Row],[Total]],Table136715[Total]),"")</f>
        <v/>
      </c>
      <c r="M179" s="98" t="str">
        <f>IF(Table136715[[#This Row],[Name]]&lt;&gt;"",Table136715[[#This Row],[Name]],"")</f>
        <v/>
      </c>
      <c r="N179" s="99">
        <f>SUM(Table136715[[#This Row],[Class]:[Column3]])-Table136715[[#This Row],[Discard]]</f>
        <v>0</v>
      </c>
      <c r="O179" s="98">
        <f>RANK(Table136715[[#This Row],[Total2]],Table136715[Total2])</f>
        <v>36</v>
      </c>
    </row>
    <row r="180" spans="1:15">
      <c r="A180" s="99"/>
      <c r="B180" s="81"/>
      <c r="C180" s="81"/>
      <c r="D180" s="81"/>
      <c r="E180" s="81"/>
      <c r="F180" s="81"/>
      <c r="G180" s="81"/>
      <c r="H180" s="81"/>
      <c r="I180" s="81"/>
      <c r="J180" s="96">
        <f>IF(COUNT(Table136715[[#This Row],[Class]:[Column4]])&gt;1,MIN(Table136715[[#This Row],[Class]:[Column2]]),0)</f>
        <v>0</v>
      </c>
      <c r="K180" s="97" t="str">
        <f>IF(SUM(Table136715[[#This Row],[Class]:[Discard]])&gt;0,SUM(Table136715[[#This Row],[Class]:[Column4]])-Table136715[[#This Row],[Discard]]*0.9999,"")</f>
        <v/>
      </c>
      <c r="L180" s="81" t="str">
        <f>IF(Table136715[[#This Row],[Total]]&lt;&gt;"",RANK(Table136715[[#This Row],[Total]],Table136715[Total]),"")</f>
        <v/>
      </c>
      <c r="M180" s="98" t="str">
        <f>IF(Table136715[[#This Row],[Name]]&lt;&gt;"",Table136715[[#This Row],[Name]],"")</f>
        <v/>
      </c>
      <c r="N180" s="99">
        <f>SUM(Table136715[[#This Row],[Class]:[Column3]])-Table136715[[#This Row],[Discard]]</f>
        <v>0</v>
      </c>
      <c r="O180" s="98">
        <f>RANK(Table136715[[#This Row],[Total2]],Table136715[Total2])</f>
        <v>36</v>
      </c>
    </row>
    <row r="181" spans="1:15">
      <c r="A181" s="99"/>
      <c r="B181" s="81"/>
      <c r="C181" s="81"/>
      <c r="D181" s="81"/>
      <c r="E181" s="81"/>
      <c r="F181" s="81"/>
      <c r="G181" s="81"/>
      <c r="H181" s="81"/>
      <c r="I181" s="81"/>
      <c r="J181" s="96">
        <f>IF(COUNT(Table136715[[#This Row],[Class]:[Column4]])&gt;1,MIN(Table136715[[#This Row],[Class]:[Column2]]),0)</f>
        <v>0</v>
      </c>
      <c r="K181" s="97" t="str">
        <f>IF(SUM(Table136715[[#This Row],[Class]:[Discard]])&gt;0,SUM(Table136715[[#This Row],[Class]:[Column4]])-Table136715[[#This Row],[Discard]]*0.9999,"")</f>
        <v/>
      </c>
      <c r="L181" s="81" t="str">
        <f>IF(Table136715[[#This Row],[Total]]&lt;&gt;"",RANK(Table136715[[#This Row],[Total]],Table136715[Total]),"")</f>
        <v/>
      </c>
      <c r="M181" s="98" t="str">
        <f>IF(Table136715[[#This Row],[Name]]&lt;&gt;"",Table136715[[#This Row],[Name]],"")</f>
        <v/>
      </c>
      <c r="N181" s="99">
        <f>SUM(Table136715[[#This Row],[Class]:[Column3]])-Table136715[[#This Row],[Discard]]</f>
        <v>0</v>
      </c>
      <c r="O181" s="98">
        <f>RANK(Table136715[[#This Row],[Total2]],Table136715[Total2])</f>
        <v>36</v>
      </c>
    </row>
    <row r="182" spans="1:15">
      <c r="A182" s="99"/>
      <c r="B182" s="81"/>
      <c r="C182" s="81"/>
      <c r="D182" s="81"/>
      <c r="E182" s="81"/>
      <c r="F182" s="81"/>
      <c r="G182" s="81"/>
      <c r="H182" s="81"/>
      <c r="I182" s="81"/>
      <c r="J182" s="96">
        <f>IF(COUNT(Table136715[[#This Row],[Class]:[Column4]])&gt;1,MIN(Table136715[[#This Row],[Class]:[Column2]]),0)</f>
        <v>0</v>
      </c>
      <c r="K182" s="97" t="str">
        <f>IF(SUM(Table136715[[#This Row],[Class]:[Discard]])&gt;0,SUM(Table136715[[#This Row],[Class]:[Column4]])-Table136715[[#This Row],[Discard]]*0.9999,"")</f>
        <v/>
      </c>
      <c r="L182" s="81" t="str">
        <f>IF(Table136715[[#This Row],[Total]]&lt;&gt;"",RANK(Table136715[[#This Row],[Total]],Table136715[Total]),"")</f>
        <v/>
      </c>
      <c r="M182" s="98" t="str">
        <f>IF(Table136715[[#This Row],[Name]]&lt;&gt;"",Table136715[[#This Row],[Name]],"")</f>
        <v/>
      </c>
      <c r="N182" s="99">
        <f>SUM(Table136715[[#This Row],[Class]:[Column3]])-Table136715[[#This Row],[Discard]]</f>
        <v>0</v>
      </c>
      <c r="O182" s="98">
        <f>RANK(Table136715[[#This Row],[Total2]],Table136715[Total2])</f>
        <v>36</v>
      </c>
    </row>
    <row r="183" spans="1:15">
      <c r="A183" s="99"/>
      <c r="B183" s="81"/>
      <c r="C183" s="81"/>
      <c r="D183" s="81"/>
      <c r="E183" s="81"/>
      <c r="F183" s="81"/>
      <c r="G183" s="81"/>
      <c r="H183" s="81"/>
      <c r="I183" s="81"/>
      <c r="J183" s="96">
        <f>IF(COUNT(Table136715[[#This Row],[Class]:[Column4]])&gt;1,MIN(Table136715[[#This Row],[Class]:[Column2]]),0)</f>
        <v>0</v>
      </c>
      <c r="K183" s="97" t="str">
        <f>IF(SUM(Table136715[[#This Row],[Class]:[Discard]])&gt;0,SUM(Table136715[[#This Row],[Class]:[Column4]])-Table136715[[#This Row],[Discard]]*0.9999,"")</f>
        <v/>
      </c>
      <c r="L183" s="81" t="str">
        <f>IF(Table136715[[#This Row],[Total]]&lt;&gt;"",RANK(Table136715[[#This Row],[Total]],Table136715[Total]),"")</f>
        <v/>
      </c>
      <c r="M183" s="98" t="str">
        <f>IF(Table136715[[#This Row],[Name]]&lt;&gt;"",Table136715[[#This Row],[Name]],"")</f>
        <v/>
      </c>
      <c r="N183" s="99">
        <f>SUM(Table136715[[#This Row],[Class]:[Column3]])-Table136715[[#This Row],[Discard]]</f>
        <v>0</v>
      </c>
      <c r="O183" s="98">
        <f>RANK(Table136715[[#This Row],[Total2]],Table136715[Total2])</f>
        <v>36</v>
      </c>
    </row>
    <row r="184" spans="1:15">
      <c r="A184" s="99"/>
      <c r="B184" s="81"/>
      <c r="C184" s="81"/>
      <c r="D184" s="81"/>
      <c r="E184" s="81"/>
      <c r="F184" s="81"/>
      <c r="G184" s="81"/>
      <c r="H184" s="81"/>
      <c r="I184" s="81"/>
      <c r="J184" s="96">
        <f>IF(COUNT(Table136715[[#This Row],[Class]:[Column4]])&gt;1,MIN(Table136715[[#This Row],[Class]:[Column2]]),0)</f>
        <v>0</v>
      </c>
      <c r="K184" s="97" t="str">
        <f>IF(SUM(Table136715[[#This Row],[Class]:[Discard]])&gt;0,SUM(Table136715[[#This Row],[Class]:[Column4]])-Table136715[[#This Row],[Discard]]*0.9999,"")</f>
        <v/>
      </c>
      <c r="L184" s="81" t="str">
        <f>IF(Table136715[[#This Row],[Total]]&lt;&gt;"",RANK(Table136715[[#This Row],[Total]],Table136715[Total]),"")</f>
        <v/>
      </c>
      <c r="M184" s="98" t="str">
        <f>IF(Table136715[[#This Row],[Name]]&lt;&gt;"",Table136715[[#This Row],[Name]],"")</f>
        <v/>
      </c>
      <c r="N184" s="99">
        <f>SUM(Table136715[[#This Row],[Class]:[Column3]])-Table136715[[#This Row],[Discard]]</f>
        <v>0</v>
      </c>
      <c r="O184" s="98">
        <f>RANK(Table136715[[#This Row],[Total2]],Table136715[Total2])</f>
        <v>36</v>
      </c>
    </row>
    <row r="185" spans="1:15">
      <c r="A185" s="99"/>
      <c r="B185" s="81"/>
      <c r="C185" s="81"/>
      <c r="D185" s="81"/>
      <c r="E185" s="81"/>
      <c r="F185" s="81"/>
      <c r="G185" s="81"/>
      <c r="H185" s="81"/>
      <c r="I185" s="81"/>
      <c r="J185" s="96">
        <f>IF(COUNT(Table136715[[#This Row],[Class]:[Column4]])&gt;1,MIN(Table136715[[#This Row],[Class]:[Column2]]),0)</f>
        <v>0</v>
      </c>
      <c r="K185" s="97" t="str">
        <f>IF(SUM(Table136715[[#This Row],[Class]:[Discard]])&gt;0,SUM(Table136715[[#This Row],[Class]:[Column4]])-Table136715[[#This Row],[Discard]]*0.9999,"")</f>
        <v/>
      </c>
      <c r="L185" s="81" t="str">
        <f>IF(Table136715[[#This Row],[Total]]&lt;&gt;"",RANK(Table136715[[#This Row],[Total]],Table136715[Total]),"")</f>
        <v/>
      </c>
      <c r="M185" s="98" t="str">
        <f>IF(Table136715[[#This Row],[Name]]&lt;&gt;"",Table136715[[#This Row],[Name]],"")</f>
        <v/>
      </c>
      <c r="N185" s="99">
        <f>SUM(Table136715[[#This Row],[Class]:[Column3]])-Table136715[[#This Row],[Discard]]</f>
        <v>0</v>
      </c>
      <c r="O185" s="98">
        <f>RANK(Table136715[[#This Row],[Total2]],Table136715[Total2])</f>
        <v>36</v>
      </c>
    </row>
    <row r="186" spans="1:15">
      <c r="A186" s="99"/>
      <c r="B186" s="81"/>
      <c r="C186" s="81"/>
      <c r="D186" s="81"/>
      <c r="E186" s="81"/>
      <c r="F186" s="81"/>
      <c r="G186" s="81"/>
      <c r="H186" s="81"/>
      <c r="I186" s="81"/>
      <c r="J186" s="96">
        <f>IF(COUNT(Table136715[[#This Row],[Class]:[Column4]])&gt;1,MIN(Table136715[[#This Row],[Class]:[Column2]]),0)</f>
        <v>0</v>
      </c>
      <c r="K186" s="97" t="str">
        <f>IF(SUM(Table136715[[#This Row],[Class]:[Discard]])&gt;0,SUM(Table136715[[#This Row],[Class]:[Column4]])-Table136715[[#This Row],[Discard]]*0.9999,"")</f>
        <v/>
      </c>
      <c r="L186" s="81" t="str">
        <f>IF(Table136715[[#This Row],[Total]]&lt;&gt;"",RANK(Table136715[[#This Row],[Total]],Table136715[Total]),"")</f>
        <v/>
      </c>
      <c r="M186" s="98" t="str">
        <f>IF(Table136715[[#This Row],[Name]]&lt;&gt;"",Table136715[[#This Row],[Name]],"")</f>
        <v/>
      </c>
      <c r="N186" s="99">
        <f>SUM(Table136715[[#This Row],[Class]:[Column3]])-Table136715[[#This Row],[Discard]]</f>
        <v>0</v>
      </c>
      <c r="O186" s="98">
        <f>RANK(Table136715[[#This Row],[Total2]],Table136715[Total2])</f>
        <v>36</v>
      </c>
    </row>
    <row r="187" spans="1:15">
      <c r="A187" s="99"/>
      <c r="B187" s="81"/>
      <c r="C187" s="81"/>
      <c r="D187" s="81"/>
      <c r="E187" s="81"/>
      <c r="F187" s="81"/>
      <c r="G187" s="81"/>
      <c r="H187" s="81"/>
      <c r="I187" s="81"/>
      <c r="J187" s="96">
        <f>IF(COUNT(Table136715[[#This Row],[Class]:[Column4]])&gt;1,MIN(Table136715[[#This Row],[Class]:[Column2]]),0)</f>
        <v>0</v>
      </c>
      <c r="K187" s="97" t="str">
        <f>IF(SUM(Table136715[[#This Row],[Class]:[Discard]])&gt;0,SUM(Table136715[[#This Row],[Class]:[Column4]])-Table136715[[#This Row],[Discard]]*0.9999,"")</f>
        <v/>
      </c>
      <c r="L187" s="81" t="str">
        <f>IF(Table136715[[#This Row],[Total]]&lt;&gt;"",RANK(Table136715[[#This Row],[Total]],Table136715[Total]),"")</f>
        <v/>
      </c>
      <c r="M187" s="98" t="str">
        <f>IF(Table136715[[#This Row],[Name]]&lt;&gt;"",Table136715[[#This Row],[Name]],"")</f>
        <v/>
      </c>
      <c r="N187" s="99">
        <f>SUM(Table136715[[#This Row],[Class]:[Column3]])-Table136715[[#This Row],[Discard]]</f>
        <v>0</v>
      </c>
      <c r="O187" s="98">
        <f>RANK(Table136715[[#This Row],[Total2]],Table136715[Total2])</f>
        <v>36</v>
      </c>
    </row>
    <row r="188" spans="1:15">
      <c r="A188" s="99"/>
      <c r="B188" s="81"/>
      <c r="C188" s="81"/>
      <c r="D188" s="81"/>
      <c r="E188" s="81"/>
      <c r="F188" s="81"/>
      <c r="G188" s="81"/>
      <c r="H188" s="81"/>
      <c r="I188" s="81"/>
      <c r="J188" s="96">
        <f>IF(COUNT(Table136715[[#This Row],[Class]:[Column4]])&gt;1,MIN(Table136715[[#This Row],[Class]:[Column2]]),0)</f>
        <v>0</v>
      </c>
      <c r="K188" s="97" t="str">
        <f>IF(SUM(Table136715[[#This Row],[Class]:[Discard]])&gt;0,SUM(Table136715[[#This Row],[Class]:[Column4]])-Table136715[[#This Row],[Discard]]*0.9999,"")</f>
        <v/>
      </c>
      <c r="L188" s="81" t="str">
        <f>IF(Table136715[[#This Row],[Total]]&lt;&gt;"",RANK(Table136715[[#This Row],[Total]],Table136715[Total]),"")</f>
        <v/>
      </c>
      <c r="M188" s="98" t="str">
        <f>IF(Table136715[[#This Row],[Name]]&lt;&gt;"",Table136715[[#This Row],[Name]],"")</f>
        <v/>
      </c>
      <c r="N188" s="99">
        <f>SUM(Table136715[[#This Row],[Class]:[Column3]])-Table136715[[#This Row],[Discard]]</f>
        <v>0</v>
      </c>
      <c r="O188" s="98">
        <f>RANK(Table136715[[#This Row],[Total2]],Table136715[Total2])</f>
        <v>36</v>
      </c>
    </row>
    <row r="189" spans="1:15">
      <c r="A189" s="99"/>
      <c r="B189" s="81"/>
      <c r="C189" s="81"/>
      <c r="D189" s="81"/>
      <c r="E189" s="81"/>
      <c r="F189" s="81"/>
      <c r="G189" s="81"/>
      <c r="H189" s="81"/>
      <c r="I189" s="81"/>
      <c r="J189" s="96">
        <f>IF(COUNT(Table136715[[#This Row],[Class]:[Column4]])&gt;1,MIN(Table136715[[#This Row],[Class]:[Column2]]),0)</f>
        <v>0</v>
      </c>
      <c r="K189" s="97" t="str">
        <f>IF(SUM(Table136715[[#This Row],[Class]:[Discard]])&gt;0,SUM(Table136715[[#This Row],[Class]:[Column4]])-Table136715[[#This Row],[Discard]]*0.9999,"")</f>
        <v/>
      </c>
      <c r="L189" s="81" t="str">
        <f>IF(Table136715[[#This Row],[Total]]&lt;&gt;"",RANK(Table136715[[#This Row],[Total]],Table136715[Total]),"")</f>
        <v/>
      </c>
      <c r="M189" s="98" t="str">
        <f>IF(Table136715[[#This Row],[Name]]&lt;&gt;"",Table136715[[#This Row],[Name]],"")</f>
        <v/>
      </c>
      <c r="N189" s="99">
        <f>SUM(Table136715[[#This Row],[Class]:[Column3]])-Table136715[[#This Row],[Discard]]</f>
        <v>0</v>
      </c>
      <c r="O189" s="98">
        <f>RANK(Table136715[[#This Row],[Total2]],Table136715[Total2])</f>
        <v>36</v>
      </c>
    </row>
    <row r="190" spans="1:15">
      <c r="A190" s="99"/>
      <c r="B190" s="81"/>
      <c r="C190" s="81"/>
      <c r="D190" s="81"/>
      <c r="E190" s="81"/>
      <c r="F190" s="81"/>
      <c r="G190" s="81"/>
      <c r="H190" s="81"/>
      <c r="I190" s="81"/>
      <c r="J190" s="96">
        <f>IF(COUNT(Table136715[[#This Row],[Class]:[Column4]])&gt;1,MIN(Table136715[[#This Row],[Class]:[Column2]]),0)</f>
        <v>0</v>
      </c>
      <c r="K190" s="97" t="str">
        <f>IF(SUM(Table136715[[#This Row],[Class]:[Discard]])&gt;0,SUM(Table136715[[#This Row],[Class]:[Column4]])-Table136715[[#This Row],[Discard]]*0.9999,"")</f>
        <v/>
      </c>
      <c r="L190" s="81" t="str">
        <f>IF(Table136715[[#This Row],[Total]]&lt;&gt;"",RANK(Table136715[[#This Row],[Total]],Table136715[Total]),"")</f>
        <v/>
      </c>
      <c r="M190" s="98" t="str">
        <f>IF(Table136715[[#This Row],[Name]]&lt;&gt;"",Table136715[[#This Row],[Name]],"")</f>
        <v/>
      </c>
      <c r="N190" s="99">
        <f>SUM(Table136715[[#This Row],[Class]:[Column3]])-Table136715[[#This Row],[Discard]]</f>
        <v>0</v>
      </c>
      <c r="O190" s="98">
        <f>RANK(Table136715[[#This Row],[Total2]],Table136715[Total2])</f>
        <v>36</v>
      </c>
    </row>
    <row r="191" spans="1:15">
      <c r="A191" s="99"/>
      <c r="B191" s="81"/>
      <c r="C191" s="81"/>
      <c r="D191" s="81"/>
      <c r="E191" s="81"/>
      <c r="F191" s="81"/>
      <c r="G191" s="81"/>
      <c r="H191" s="81"/>
      <c r="I191" s="81"/>
      <c r="J191" s="96">
        <f>IF(COUNT(Table136715[[#This Row],[Class]:[Column4]])&gt;1,MIN(Table136715[[#This Row],[Class]:[Column2]]),0)</f>
        <v>0</v>
      </c>
      <c r="K191" s="97" t="str">
        <f>IF(SUM(Table136715[[#This Row],[Class]:[Discard]])&gt;0,SUM(Table136715[[#This Row],[Class]:[Column4]])-Table136715[[#This Row],[Discard]]*0.9999,"")</f>
        <v/>
      </c>
      <c r="L191" s="81" t="str">
        <f>IF(Table136715[[#This Row],[Total]]&lt;&gt;"",RANK(Table136715[[#This Row],[Total]],Table136715[Total]),"")</f>
        <v/>
      </c>
      <c r="M191" s="98" t="str">
        <f>IF(Table136715[[#This Row],[Name]]&lt;&gt;"",Table136715[[#This Row],[Name]],"")</f>
        <v/>
      </c>
      <c r="N191" s="99">
        <f>SUM(Table136715[[#This Row],[Class]:[Column3]])-Table136715[[#This Row],[Discard]]</f>
        <v>0</v>
      </c>
      <c r="O191" s="98">
        <f>RANK(Table136715[[#This Row],[Total2]],Table136715[Total2])</f>
        <v>36</v>
      </c>
    </row>
    <row r="192" spans="1:15">
      <c r="A192" s="99"/>
      <c r="B192" s="81"/>
      <c r="C192" s="81"/>
      <c r="D192" s="81"/>
      <c r="E192" s="81"/>
      <c r="F192" s="81"/>
      <c r="G192" s="81"/>
      <c r="H192" s="81"/>
      <c r="I192" s="81"/>
      <c r="J192" s="96">
        <f>IF(COUNT(Table136715[[#This Row],[Class]:[Column4]])&gt;1,MIN(Table136715[[#This Row],[Class]:[Column2]]),0)</f>
        <v>0</v>
      </c>
      <c r="K192" s="97" t="str">
        <f>IF(SUM(Table136715[[#This Row],[Class]:[Discard]])&gt;0,SUM(Table136715[[#This Row],[Class]:[Column4]])-Table136715[[#This Row],[Discard]]*0.9999,"")</f>
        <v/>
      </c>
      <c r="L192" s="81" t="str">
        <f>IF(Table136715[[#This Row],[Total]]&lt;&gt;"",RANK(Table136715[[#This Row],[Total]],Table136715[Total]),"")</f>
        <v/>
      </c>
      <c r="M192" s="98" t="str">
        <f>IF(Table136715[[#This Row],[Name]]&lt;&gt;"",Table136715[[#This Row],[Name]],"")</f>
        <v/>
      </c>
      <c r="N192" s="99">
        <f>SUM(Table136715[[#This Row],[Class]:[Column3]])-Table136715[[#This Row],[Discard]]</f>
        <v>0</v>
      </c>
      <c r="O192" s="98">
        <f>RANK(Table136715[[#This Row],[Total2]],Table136715[Total2])</f>
        <v>36</v>
      </c>
    </row>
    <row r="193" spans="1:15">
      <c r="A193" s="99"/>
      <c r="B193" s="81"/>
      <c r="C193" s="81"/>
      <c r="D193" s="81"/>
      <c r="E193" s="81"/>
      <c r="F193" s="81"/>
      <c r="G193" s="81"/>
      <c r="H193" s="81"/>
      <c r="I193" s="81"/>
      <c r="J193" s="96">
        <f>IF(COUNT(Table136715[[#This Row],[Class]:[Column4]])&gt;1,MIN(Table136715[[#This Row],[Class]:[Column2]]),0)</f>
        <v>0</v>
      </c>
      <c r="K193" s="97" t="str">
        <f>IF(SUM(Table136715[[#This Row],[Class]:[Discard]])&gt;0,SUM(Table136715[[#This Row],[Class]:[Column4]])-Table136715[[#This Row],[Discard]]*0.9999,"")</f>
        <v/>
      </c>
      <c r="L193" s="81" t="str">
        <f>IF(Table136715[[#This Row],[Total]]&lt;&gt;"",RANK(Table136715[[#This Row],[Total]],Table136715[Total]),"")</f>
        <v/>
      </c>
      <c r="M193" s="98" t="str">
        <f>IF(Table136715[[#This Row],[Name]]&lt;&gt;"",Table136715[[#This Row],[Name]],"")</f>
        <v/>
      </c>
      <c r="N193" s="99">
        <f>SUM(Table136715[[#This Row],[Class]:[Column3]])-Table136715[[#This Row],[Discard]]</f>
        <v>0</v>
      </c>
      <c r="O193" s="98">
        <f>RANK(Table136715[[#This Row],[Total2]],Table136715[Total2])</f>
        <v>36</v>
      </c>
    </row>
    <row r="194" spans="1:15">
      <c r="A194" s="99"/>
      <c r="B194" s="81"/>
      <c r="C194" s="81"/>
      <c r="D194" s="81"/>
      <c r="E194" s="81"/>
      <c r="F194" s="81"/>
      <c r="G194" s="81"/>
      <c r="H194" s="81"/>
      <c r="I194" s="81"/>
      <c r="J194" s="96">
        <f>IF(COUNT(Table136715[[#This Row],[Class]:[Column4]])&gt;1,MIN(Table136715[[#This Row],[Class]:[Column2]]),0)</f>
        <v>0</v>
      </c>
      <c r="K194" s="97" t="str">
        <f>IF(SUM(Table136715[[#This Row],[Class]:[Discard]])&gt;0,SUM(Table136715[[#This Row],[Class]:[Column4]])-Table136715[[#This Row],[Discard]]*0.9999,"")</f>
        <v/>
      </c>
      <c r="L194" s="81" t="str">
        <f>IF(Table136715[[#This Row],[Total]]&lt;&gt;"",RANK(Table136715[[#This Row],[Total]],Table136715[Total]),"")</f>
        <v/>
      </c>
      <c r="M194" s="98" t="str">
        <f>IF(Table136715[[#This Row],[Name]]&lt;&gt;"",Table136715[[#This Row],[Name]],"")</f>
        <v/>
      </c>
      <c r="N194" s="99">
        <f>SUM(Table136715[[#This Row],[Class]:[Column3]])-Table136715[[#This Row],[Discard]]</f>
        <v>0</v>
      </c>
      <c r="O194" s="98">
        <f>RANK(Table136715[[#This Row],[Total2]],Table136715[Total2])</f>
        <v>36</v>
      </c>
    </row>
    <row r="195" spans="1:15">
      <c r="A195" s="99"/>
      <c r="B195" s="81"/>
      <c r="C195" s="81"/>
      <c r="D195" s="81"/>
      <c r="E195" s="81"/>
      <c r="F195" s="81"/>
      <c r="G195" s="81"/>
      <c r="H195" s="81"/>
      <c r="I195" s="81"/>
      <c r="J195" s="96">
        <f>IF(COUNT(Table136715[[#This Row],[Class]:[Column4]])&gt;1,MIN(Table136715[[#This Row],[Class]:[Column2]]),0)</f>
        <v>0</v>
      </c>
      <c r="K195" s="97" t="str">
        <f>IF(SUM(Table136715[[#This Row],[Class]:[Discard]])&gt;0,SUM(Table136715[[#This Row],[Class]:[Column4]])-Table136715[[#This Row],[Discard]]*0.9999,"")</f>
        <v/>
      </c>
      <c r="L195" s="81" t="str">
        <f>IF(Table136715[[#This Row],[Total]]&lt;&gt;"",RANK(Table136715[[#This Row],[Total]],Table136715[Total]),"")</f>
        <v/>
      </c>
      <c r="M195" s="98" t="str">
        <f>IF(Table136715[[#This Row],[Name]]&lt;&gt;"",Table136715[[#This Row],[Name]],"")</f>
        <v/>
      </c>
      <c r="N195" s="99">
        <f>SUM(Table136715[[#This Row],[Class]:[Column3]])-Table136715[[#This Row],[Discard]]</f>
        <v>0</v>
      </c>
      <c r="O195" s="98">
        <f>RANK(Table136715[[#This Row],[Total2]],Table136715[Total2])</f>
        <v>36</v>
      </c>
    </row>
    <row r="196" spans="1:15">
      <c r="A196" s="99"/>
      <c r="B196" s="81"/>
      <c r="C196" s="81"/>
      <c r="D196" s="81"/>
      <c r="E196" s="81"/>
      <c r="F196" s="81"/>
      <c r="G196" s="81"/>
      <c r="H196" s="81"/>
      <c r="I196" s="81"/>
      <c r="J196" s="96">
        <f>IF(COUNT(Table136715[[#This Row],[Class]:[Column4]])&gt;1,MIN(Table136715[[#This Row],[Class]:[Column2]]),0)</f>
        <v>0</v>
      </c>
      <c r="K196" s="97" t="str">
        <f>IF(SUM(Table136715[[#This Row],[Class]:[Discard]])&gt;0,SUM(Table136715[[#This Row],[Class]:[Column4]])-Table136715[[#This Row],[Discard]]*0.9999,"")</f>
        <v/>
      </c>
      <c r="L196" s="81" t="str">
        <f>IF(Table136715[[#This Row],[Total]]&lt;&gt;"",RANK(Table136715[[#This Row],[Total]],Table136715[Total]),"")</f>
        <v/>
      </c>
      <c r="M196" s="98" t="str">
        <f>IF(Table136715[[#This Row],[Name]]&lt;&gt;"",Table136715[[#This Row],[Name]],"")</f>
        <v/>
      </c>
      <c r="N196" s="99">
        <f>SUM(Table136715[[#This Row],[Class]:[Column3]])-Table136715[[#This Row],[Discard]]</f>
        <v>0</v>
      </c>
      <c r="O196" s="98">
        <f>RANK(Table136715[[#This Row],[Total2]],Table136715[Total2])</f>
        <v>36</v>
      </c>
    </row>
    <row r="197" spans="1:15">
      <c r="A197" s="99"/>
      <c r="B197" s="81"/>
      <c r="C197" s="81"/>
      <c r="D197" s="81"/>
      <c r="E197" s="81"/>
      <c r="F197" s="81"/>
      <c r="G197" s="81"/>
      <c r="H197" s="81"/>
      <c r="I197" s="81"/>
      <c r="J197" s="96">
        <f>IF(COUNT(Table136715[[#This Row],[Class]:[Column4]])&gt;1,MIN(Table136715[[#This Row],[Class]:[Column2]]),0)</f>
        <v>0</v>
      </c>
      <c r="K197" s="97" t="str">
        <f>IF(SUM(Table136715[[#This Row],[Class]:[Discard]])&gt;0,SUM(Table136715[[#This Row],[Class]:[Column4]])-Table136715[[#This Row],[Discard]]*0.9999,"")</f>
        <v/>
      </c>
      <c r="L197" s="81" t="str">
        <f>IF(Table136715[[#This Row],[Total]]&lt;&gt;"",RANK(Table136715[[#This Row],[Total]],Table136715[Total]),"")</f>
        <v/>
      </c>
      <c r="M197" s="98" t="str">
        <f>IF(Table136715[[#This Row],[Name]]&lt;&gt;"",Table136715[[#This Row],[Name]],"")</f>
        <v/>
      </c>
      <c r="N197" s="99">
        <f>SUM(Table136715[[#This Row],[Class]:[Column3]])-Table136715[[#This Row],[Discard]]</f>
        <v>0</v>
      </c>
      <c r="O197" s="98">
        <f>RANK(Table136715[[#This Row],[Total2]],Table136715[Total2])</f>
        <v>36</v>
      </c>
    </row>
    <row r="198" spans="1:15">
      <c r="A198" s="99"/>
      <c r="B198" s="81"/>
      <c r="C198" s="81"/>
      <c r="D198" s="81"/>
      <c r="E198" s="81"/>
      <c r="F198" s="81"/>
      <c r="G198" s="81"/>
      <c r="H198" s="81"/>
      <c r="I198" s="81"/>
      <c r="J198" s="96">
        <f>IF(COUNT(Table136715[[#This Row],[Class]:[Column4]])&gt;1,MIN(Table136715[[#This Row],[Class]:[Column2]]),0)</f>
        <v>0</v>
      </c>
      <c r="K198" s="97" t="str">
        <f>IF(SUM(Table136715[[#This Row],[Class]:[Discard]])&gt;0,SUM(Table136715[[#This Row],[Class]:[Column4]])-Table136715[[#This Row],[Discard]]*0.9999,"")</f>
        <v/>
      </c>
      <c r="L198" s="81" t="str">
        <f>IF(Table136715[[#This Row],[Total]]&lt;&gt;"",RANK(Table136715[[#This Row],[Total]],Table136715[Total]),"")</f>
        <v/>
      </c>
      <c r="M198" s="98" t="str">
        <f>IF(Table136715[[#This Row],[Name]]&lt;&gt;"",Table136715[[#This Row],[Name]],"")</f>
        <v/>
      </c>
      <c r="N198" s="99">
        <f>SUM(Table136715[[#This Row],[Class]:[Column3]])-Table136715[[#This Row],[Discard]]</f>
        <v>0</v>
      </c>
      <c r="O198" s="98">
        <f>RANK(Table136715[[#This Row],[Total2]],Table136715[Total2])</f>
        <v>36</v>
      </c>
    </row>
    <row r="199" spans="1:15">
      <c r="A199" s="99"/>
      <c r="B199" s="81"/>
      <c r="C199" s="81"/>
      <c r="D199" s="81"/>
      <c r="E199" s="81"/>
      <c r="F199" s="81"/>
      <c r="G199" s="81"/>
      <c r="H199" s="81"/>
      <c r="I199" s="81"/>
      <c r="J199" s="96">
        <f>IF(COUNT(Table136715[[#This Row],[Class]:[Column4]])&gt;1,MIN(Table136715[[#This Row],[Class]:[Column2]]),0)</f>
        <v>0</v>
      </c>
      <c r="K199" s="97" t="str">
        <f>IF(SUM(Table136715[[#This Row],[Class]:[Discard]])&gt;0,SUM(Table136715[[#This Row],[Class]:[Column4]])-Table136715[[#This Row],[Discard]]*0.9999,"")</f>
        <v/>
      </c>
      <c r="L199" s="81" t="str">
        <f>IF(Table136715[[#This Row],[Total]]&lt;&gt;"",RANK(Table136715[[#This Row],[Total]],Table136715[Total]),"")</f>
        <v/>
      </c>
      <c r="M199" s="98" t="str">
        <f>IF(Table136715[[#This Row],[Name]]&lt;&gt;"",Table136715[[#This Row],[Name]],"")</f>
        <v/>
      </c>
      <c r="N199" s="99">
        <f>SUM(Table136715[[#This Row],[Class]:[Column3]])-Table136715[[#This Row],[Discard]]</f>
        <v>0</v>
      </c>
      <c r="O199" s="98">
        <f>RANK(Table136715[[#This Row],[Total2]],Table136715[Total2])</f>
        <v>36</v>
      </c>
    </row>
    <row r="200" spans="1:15">
      <c r="A200" s="99"/>
      <c r="B200" s="81"/>
      <c r="C200" s="81"/>
      <c r="D200" s="81"/>
      <c r="E200" s="81"/>
      <c r="F200" s="81"/>
      <c r="G200" s="81"/>
      <c r="H200" s="81"/>
      <c r="I200" s="81"/>
      <c r="J200" s="96">
        <f>IF(COUNT(Table136715[[#This Row],[Class]:[Column4]])&gt;1,MIN(Table136715[[#This Row],[Class]:[Column2]]),0)</f>
        <v>0</v>
      </c>
      <c r="K200" s="97" t="str">
        <f>IF(SUM(Table136715[[#This Row],[Class]:[Discard]])&gt;0,SUM(Table136715[[#This Row],[Class]:[Column4]])-Table136715[[#This Row],[Discard]]*0.9999,"")</f>
        <v/>
      </c>
      <c r="L200" s="81" t="str">
        <f>IF(Table136715[[#This Row],[Total]]&lt;&gt;"",RANK(Table136715[[#This Row],[Total]],Table136715[Total]),"")</f>
        <v/>
      </c>
      <c r="M200" s="98" t="str">
        <f>IF(Table136715[[#This Row],[Name]]&lt;&gt;"",Table136715[[#This Row],[Name]],"")</f>
        <v/>
      </c>
      <c r="N200" s="99">
        <f>SUM(Table136715[[#This Row],[Class]:[Column3]])-Table136715[[#This Row],[Discard]]</f>
        <v>0</v>
      </c>
      <c r="O200" s="98">
        <f>RANK(Table136715[[#This Row],[Total2]],Table136715[Total2])</f>
        <v>36</v>
      </c>
    </row>
    <row r="201" spans="1:15">
      <c r="A201" s="99"/>
      <c r="B201" s="81"/>
      <c r="C201" s="81"/>
      <c r="D201" s="81"/>
      <c r="E201" s="81"/>
      <c r="F201" s="81"/>
      <c r="G201" s="81"/>
      <c r="H201" s="81"/>
      <c r="I201" s="81"/>
      <c r="J201" s="96">
        <f>IF(COUNT(Table136715[[#This Row],[Class]:[Column4]])&gt;1,MIN(Table136715[[#This Row],[Class]:[Column2]]),0)</f>
        <v>0</v>
      </c>
      <c r="K201" s="97" t="str">
        <f>IF(SUM(Table136715[[#This Row],[Class]:[Discard]])&gt;0,SUM(Table136715[[#This Row],[Class]:[Column4]])-Table136715[[#This Row],[Discard]]*0.9999,"")</f>
        <v/>
      </c>
      <c r="L201" s="81" t="str">
        <f>IF(Table136715[[#This Row],[Total]]&lt;&gt;"",RANK(Table136715[[#This Row],[Total]],Table136715[Total]),"")</f>
        <v/>
      </c>
      <c r="M201" s="98" t="str">
        <f>IF(Table136715[[#This Row],[Name]]&lt;&gt;"",Table136715[[#This Row],[Name]],"")</f>
        <v/>
      </c>
      <c r="N201" s="99">
        <f>SUM(Table136715[[#This Row],[Class]:[Column3]])-Table136715[[#This Row],[Discard]]</f>
        <v>0</v>
      </c>
      <c r="O201" s="98">
        <f>RANK(Table136715[[#This Row],[Total2]],Table136715[Total2])</f>
        <v>36</v>
      </c>
    </row>
    <row r="202" spans="1:15">
      <c r="A202" s="99"/>
      <c r="B202" s="81"/>
      <c r="C202" s="81"/>
      <c r="D202" s="81"/>
      <c r="E202" s="81"/>
      <c r="F202" s="81"/>
      <c r="G202" s="81"/>
      <c r="H202" s="81"/>
      <c r="I202" s="81"/>
      <c r="J202" s="96">
        <f>IF(COUNT(Table136715[[#This Row],[Class]:[Column4]])&gt;1,MIN(Table136715[[#This Row],[Class]:[Column2]]),0)</f>
        <v>0</v>
      </c>
      <c r="K202" s="97" t="str">
        <f>IF(SUM(Table136715[[#This Row],[Class]:[Discard]])&gt;0,SUM(Table136715[[#This Row],[Class]:[Column4]])-Table136715[[#This Row],[Discard]]*0.9999,"")</f>
        <v/>
      </c>
      <c r="L202" s="81" t="str">
        <f>IF(Table136715[[#This Row],[Total]]&lt;&gt;"",RANK(Table136715[[#This Row],[Total]],Table136715[Total]),"")</f>
        <v/>
      </c>
      <c r="M202" s="98" t="str">
        <f>IF(Table136715[[#This Row],[Name]]&lt;&gt;"",Table136715[[#This Row],[Name]],"")</f>
        <v/>
      </c>
      <c r="N202" s="99">
        <f>SUM(Table136715[[#This Row],[Class]:[Column3]])-Table136715[[#This Row],[Discard]]</f>
        <v>0</v>
      </c>
      <c r="O202" s="98">
        <f>RANK(Table136715[[#This Row],[Total2]],Table136715[Total2])</f>
        <v>36</v>
      </c>
    </row>
    <row r="203" spans="1:15">
      <c r="A203" s="99"/>
      <c r="B203" s="81"/>
      <c r="C203" s="81"/>
      <c r="D203" s="81"/>
      <c r="E203" s="81"/>
      <c r="F203" s="81"/>
      <c r="G203" s="81"/>
      <c r="H203" s="81"/>
      <c r="I203" s="81"/>
      <c r="J203" s="96">
        <f>IF(COUNT(Table136715[[#This Row],[Class]:[Column4]])&gt;1,MIN(Table136715[[#This Row],[Class]:[Column2]]),0)</f>
        <v>0</v>
      </c>
      <c r="K203" s="97" t="str">
        <f>IF(SUM(Table136715[[#This Row],[Class]:[Discard]])&gt;0,SUM(Table136715[[#This Row],[Class]:[Column4]])-Table136715[[#This Row],[Discard]]*0.9999,"")</f>
        <v/>
      </c>
      <c r="L203" s="81" t="str">
        <f>IF(Table136715[[#This Row],[Total]]&lt;&gt;"",RANK(Table136715[[#This Row],[Total]],Table136715[Total]),"")</f>
        <v/>
      </c>
      <c r="M203" s="98" t="str">
        <f>IF(Table136715[[#This Row],[Name]]&lt;&gt;"",Table136715[[#This Row],[Name]],"")</f>
        <v/>
      </c>
      <c r="N203" s="99">
        <f>SUM(Table136715[[#This Row],[Class]:[Column3]])-Table136715[[#This Row],[Discard]]</f>
        <v>0</v>
      </c>
      <c r="O203" s="98">
        <f>RANK(Table136715[[#This Row],[Total2]],Table136715[Total2])</f>
        <v>36</v>
      </c>
    </row>
    <row r="204" spans="1:15">
      <c r="A204" s="99"/>
      <c r="B204" s="81"/>
      <c r="C204" s="81"/>
      <c r="D204" s="81"/>
      <c r="E204" s="81"/>
      <c r="F204" s="81"/>
      <c r="G204" s="81"/>
      <c r="H204" s="81"/>
      <c r="I204" s="81"/>
      <c r="J204" s="96">
        <f>IF(COUNT(Table136715[[#This Row],[Class]:[Column4]])&gt;1,MIN(Table136715[[#This Row],[Class]:[Column2]]),0)</f>
        <v>0</v>
      </c>
      <c r="K204" s="97" t="str">
        <f>IF(SUM(Table136715[[#This Row],[Class]:[Discard]])&gt;0,SUM(Table136715[[#This Row],[Class]:[Column4]])-Table136715[[#This Row],[Discard]]*0.9999,"")</f>
        <v/>
      </c>
      <c r="L204" s="81" t="str">
        <f>IF(Table136715[[#This Row],[Total]]&lt;&gt;"",RANK(Table136715[[#This Row],[Total]],Table136715[Total]),"")</f>
        <v/>
      </c>
      <c r="M204" s="98" t="str">
        <f>IF(Table136715[[#This Row],[Name]]&lt;&gt;"",Table136715[[#This Row],[Name]],"")</f>
        <v/>
      </c>
      <c r="N204" s="99">
        <f>SUM(Table136715[[#This Row],[Class]:[Column3]])-Table136715[[#This Row],[Discard]]</f>
        <v>0</v>
      </c>
      <c r="O204" s="98">
        <f>RANK(Table136715[[#This Row],[Total2]],Table136715[Total2])</f>
        <v>36</v>
      </c>
    </row>
    <row r="205" spans="1:15">
      <c r="A205" s="99"/>
      <c r="B205" s="81"/>
      <c r="C205" s="81"/>
      <c r="D205" s="81"/>
      <c r="E205" s="81"/>
      <c r="F205" s="81"/>
      <c r="G205" s="81"/>
      <c r="H205" s="81"/>
      <c r="I205" s="81"/>
      <c r="J205" s="96">
        <f>IF(COUNT(Table136715[[#This Row],[Class]:[Column4]])&gt;1,MIN(Table136715[[#This Row],[Class]:[Column2]]),0)</f>
        <v>0</v>
      </c>
      <c r="K205" s="97" t="str">
        <f>IF(SUM(Table136715[[#This Row],[Class]:[Discard]])&gt;0,SUM(Table136715[[#This Row],[Class]:[Column4]])-Table136715[[#This Row],[Discard]]*0.9999,"")</f>
        <v/>
      </c>
      <c r="L205" s="81" t="str">
        <f>IF(Table136715[[#This Row],[Total]]&lt;&gt;"",RANK(Table136715[[#This Row],[Total]],Table136715[Total]),"")</f>
        <v/>
      </c>
      <c r="M205" s="98" t="str">
        <f>IF(Table136715[[#This Row],[Name]]&lt;&gt;"",Table136715[[#This Row],[Name]],"")</f>
        <v/>
      </c>
      <c r="N205" s="99">
        <f>SUM(Table136715[[#This Row],[Class]:[Column3]])-Table136715[[#This Row],[Discard]]</f>
        <v>0</v>
      </c>
      <c r="O205" s="98">
        <f>RANK(Table136715[[#This Row],[Total2]],Table136715[Total2])</f>
        <v>36</v>
      </c>
    </row>
    <row r="206" spans="1:15">
      <c r="A206" s="99"/>
      <c r="B206" s="81"/>
      <c r="C206" s="81"/>
      <c r="D206" s="81"/>
      <c r="E206" s="81"/>
      <c r="F206" s="81"/>
      <c r="G206" s="81"/>
      <c r="H206" s="81"/>
      <c r="I206" s="81"/>
      <c r="J206" s="96">
        <f>IF(COUNT(Table136715[[#This Row],[Class]:[Column4]])&gt;1,MIN(Table136715[[#This Row],[Class]:[Column2]]),0)</f>
        <v>0</v>
      </c>
      <c r="K206" s="97" t="str">
        <f>IF(SUM(Table136715[[#This Row],[Class]:[Discard]])&gt;0,SUM(Table136715[[#This Row],[Class]:[Column4]])-Table136715[[#This Row],[Discard]]*0.9999,"")</f>
        <v/>
      </c>
      <c r="L206" s="81" t="str">
        <f>IF(Table136715[[#This Row],[Total]]&lt;&gt;"",RANK(Table136715[[#This Row],[Total]],Table136715[Total]),"")</f>
        <v/>
      </c>
      <c r="M206" s="98" t="str">
        <f>IF(Table136715[[#This Row],[Name]]&lt;&gt;"",Table136715[[#This Row],[Name]],"")</f>
        <v/>
      </c>
      <c r="N206" s="99">
        <f>SUM(Table136715[[#This Row],[Class]:[Column3]])-Table136715[[#This Row],[Discard]]</f>
        <v>0</v>
      </c>
      <c r="O206" s="98">
        <f>RANK(Table136715[[#This Row],[Total2]],Table136715[Total2])</f>
        <v>36</v>
      </c>
    </row>
    <row r="207" spans="1:15">
      <c r="A207" s="99"/>
      <c r="B207" s="81"/>
      <c r="C207" s="81"/>
      <c r="D207" s="81"/>
      <c r="E207" s="81"/>
      <c r="F207" s="81"/>
      <c r="G207" s="81"/>
      <c r="H207" s="81"/>
      <c r="I207" s="81"/>
      <c r="J207" s="96">
        <f>IF(COUNT(Table136715[[#This Row],[Class]:[Column4]])&gt;1,MIN(Table136715[[#This Row],[Class]:[Column2]]),0)</f>
        <v>0</v>
      </c>
      <c r="K207" s="97" t="str">
        <f>IF(SUM(Table136715[[#This Row],[Class]:[Discard]])&gt;0,SUM(Table136715[[#This Row],[Class]:[Column4]])-Table136715[[#This Row],[Discard]]*0.9999,"")</f>
        <v/>
      </c>
      <c r="L207" s="81" t="str">
        <f>IF(Table136715[[#This Row],[Total]]&lt;&gt;"",RANK(Table136715[[#This Row],[Total]],Table136715[Total]),"")</f>
        <v/>
      </c>
      <c r="M207" s="98" t="str">
        <f>IF(Table136715[[#This Row],[Name]]&lt;&gt;"",Table136715[[#This Row],[Name]],"")</f>
        <v/>
      </c>
      <c r="N207" s="99">
        <f>SUM(Table136715[[#This Row],[Class]:[Column3]])-Table136715[[#This Row],[Discard]]</f>
        <v>0</v>
      </c>
      <c r="O207" s="98">
        <f>RANK(Table136715[[#This Row],[Total2]],Table136715[Total2])</f>
        <v>36</v>
      </c>
    </row>
    <row r="208" spans="1:15">
      <c r="A208" s="99"/>
      <c r="B208" s="81"/>
      <c r="C208" s="81"/>
      <c r="D208" s="81"/>
      <c r="E208" s="81"/>
      <c r="F208" s="81"/>
      <c r="G208" s="81"/>
      <c r="H208" s="81"/>
      <c r="I208" s="81"/>
      <c r="J208" s="96">
        <f>IF(COUNT(Table136715[[#This Row],[Class]:[Column4]])&gt;1,MIN(Table136715[[#This Row],[Class]:[Column2]]),0)</f>
        <v>0</v>
      </c>
      <c r="K208" s="97" t="str">
        <f>IF(SUM(Table136715[[#This Row],[Class]:[Discard]])&gt;0,SUM(Table136715[[#This Row],[Class]:[Column4]])-Table136715[[#This Row],[Discard]]*0.9999,"")</f>
        <v/>
      </c>
      <c r="L208" s="81" t="str">
        <f>IF(Table136715[[#This Row],[Total]]&lt;&gt;"",RANK(Table136715[[#This Row],[Total]],Table136715[Total]),"")</f>
        <v/>
      </c>
      <c r="M208" s="98" t="str">
        <f>IF(Table136715[[#This Row],[Name]]&lt;&gt;"",Table136715[[#This Row],[Name]],"")</f>
        <v/>
      </c>
      <c r="N208" s="99">
        <f>SUM(Table136715[[#This Row],[Class]:[Column3]])-Table136715[[#This Row],[Discard]]</f>
        <v>0</v>
      </c>
      <c r="O208" s="98">
        <f>RANK(Table136715[[#This Row],[Total2]],Table136715[Total2])</f>
        <v>36</v>
      </c>
    </row>
    <row r="209" spans="1:15">
      <c r="A209" s="99"/>
      <c r="B209" s="81"/>
      <c r="C209" s="81"/>
      <c r="D209" s="81"/>
      <c r="E209" s="81"/>
      <c r="F209" s="81"/>
      <c r="G209" s="81"/>
      <c r="H209" s="81"/>
      <c r="I209" s="81"/>
      <c r="J209" s="96">
        <f>IF(COUNT(Table136715[[#This Row],[Class]:[Column4]])&gt;1,MIN(Table136715[[#This Row],[Class]:[Column2]]),0)</f>
        <v>0</v>
      </c>
      <c r="K209" s="97" t="str">
        <f>IF(SUM(Table136715[[#This Row],[Class]:[Discard]])&gt;0,SUM(Table136715[[#This Row],[Class]:[Column4]])-Table136715[[#This Row],[Discard]]*0.9999,"")</f>
        <v/>
      </c>
      <c r="L209" s="81" t="str">
        <f>IF(Table136715[[#This Row],[Total]]&lt;&gt;"",RANK(Table136715[[#This Row],[Total]],Table136715[Total]),"")</f>
        <v/>
      </c>
      <c r="M209" s="98" t="str">
        <f>IF(Table136715[[#This Row],[Name]]&lt;&gt;"",Table136715[[#This Row],[Name]],"")</f>
        <v/>
      </c>
      <c r="N209" s="99">
        <f>SUM(Table136715[[#This Row],[Class]:[Column3]])-Table136715[[#This Row],[Discard]]</f>
        <v>0</v>
      </c>
      <c r="O209" s="98">
        <f>RANK(Table136715[[#This Row],[Total2]],Table136715[Total2])</f>
        <v>36</v>
      </c>
    </row>
    <row r="210" spans="1:15">
      <c r="A210" s="99"/>
      <c r="B210" s="81"/>
      <c r="C210" s="81"/>
      <c r="D210" s="81"/>
      <c r="E210" s="81"/>
      <c r="F210" s="81"/>
      <c r="G210" s="81"/>
      <c r="H210" s="81"/>
      <c r="I210" s="81"/>
      <c r="J210" s="96">
        <f>IF(COUNT(Table136715[[#This Row],[Class]:[Column4]])&gt;1,MIN(Table136715[[#This Row],[Class]:[Column2]]),0)</f>
        <v>0</v>
      </c>
      <c r="K210" s="97" t="str">
        <f>IF(SUM(Table136715[[#This Row],[Class]:[Discard]])&gt;0,SUM(Table136715[[#This Row],[Class]:[Column4]])-Table136715[[#This Row],[Discard]]*0.9999,"")</f>
        <v/>
      </c>
      <c r="L210" s="81" t="str">
        <f>IF(Table136715[[#This Row],[Total]]&lt;&gt;"",RANK(Table136715[[#This Row],[Total]],Table136715[Total]),"")</f>
        <v/>
      </c>
      <c r="M210" s="98" t="str">
        <f>IF(Table136715[[#This Row],[Name]]&lt;&gt;"",Table136715[[#This Row],[Name]],"")</f>
        <v/>
      </c>
      <c r="N210" s="99">
        <f>SUM(Table136715[[#This Row],[Class]:[Column3]])-Table136715[[#This Row],[Discard]]</f>
        <v>0</v>
      </c>
      <c r="O210" s="98">
        <f>RANK(Table136715[[#This Row],[Total2]],Table136715[Total2])</f>
        <v>36</v>
      </c>
    </row>
    <row r="211" spans="1:15">
      <c r="A211" s="99"/>
      <c r="B211" s="81"/>
      <c r="C211" s="81"/>
      <c r="D211" s="81"/>
      <c r="E211" s="81"/>
      <c r="F211" s="81"/>
      <c r="G211" s="81"/>
      <c r="H211" s="81"/>
      <c r="I211" s="81"/>
      <c r="J211" s="96">
        <f>IF(COUNT(Table136715[[#This Row],[Class]:[Column4]])&gt;1,MIN(Table136715[[#This Row],[Class]:[Column2]]),0)</f>
        <v>0</v>
      </c>
      <c r="K211" s="97" t="str">
        <f>IF(SUM(Table136715[[#This Row],[Class]:[Discard]])&gt;0,SUM(Table136715[[#This Row],[Class]:[Column4]])-Table136715[[#This Row],[Discard]]*0.9999,"")</f>
        <v/>
      </c>
      <c r="L211" s="81" t="str">
        <f>IF(Table136715[[#This Row],[Total]]&lt;&gt;"",RANK(Table136715[[#This Row],[Total]],Table136715[Total]),"")</f>
        <v/>
      </c>
      <c r="M211" s="98" t="str">
        <f>IF(Table136715[[#This Row],[Name]]&lt;&gt;"",Table136715[[#This Row],[Name]],"")</f>
        <v/>
      </c>
      <c r="N211" s="99">
        <f>SUM(Table136715[[#This Row],[Class]:[Column3]])-Table136715[[#This Row],[Discard]]</f>
        <v>0</v>
      </c>
      <c r="O211" s="98">
        <f>RANK(Table136715[[#This Row],[Total2]],Table136715[Total2])</f>
        <v>36</v>
      </c>
    </row>
    <row r="212" spans="1:15">
      <c r="A212" s="99"/>
      <c r="B212" s="81"/>
      <c r="C212" s="81"/>
      <c r="D212" s="81"/>
      <c r="E212" s="81"/>
      <c r="F212" s="81"/>
      <c r="G212" s="81"/>
      <c r="H212" s="81"/>
      <c r="I212" s="81"/>
      <c r="J212" s="96">
        <f>IF(COUNT(Table136715[[#This Row],[Class]:[Column4]])&gt;1,MIN(Table136715[[#This Row],[Class]:[Column2]]),0)</f>
        <v>0</v>
      </c>
      <c r="K212" s="97" t="str">
        <f>IF(SUM(Table136715[[#This Row],[Class]:[Discard]])&gt;0,SUM(Table136715[[#This Row],[Class]:[Column4]])-Table136715[[#This Row],[Discard]]*0.9999,"")</f>
        <v/>
      </c>
      <c r="L212" s="81" t="str">
        <f>IF(Table136715[[#This Row],[Total]]&lt;&gt;"",RANK(Table136715[[#This Row],[Total]],Table136715[Total]),"")</f>
        <v/>
      </c>
      <c r="M212" s="98" t="str">
        <f>IF(Table136715[[#This Row],[Name]]&lt;&gt;"",Table136715[[#This Row],[Name]],"")</f>
        <v/>
      </c>
      <c r="N212" s="99">
        <f>SUM(Table136715[[#This Row],[Class]:[Column3]])-Table136715[[#This Row],[Discard]]</f>
        <v>0</v>
      </c>
      <c r="O212" s="98">
        <f>RANK(Table136715[[#This Row],[Total2]],Table136715[Total2])</f>
        <v>36</v>
      </c>
    </row>
    <row r="213" spans="1:15">
      <c r="A213" s="99"/>
      <c r="B213" s="81"/>
      <c r="C213" s="81"/>
      <c r="D213" s="81"/>
      <c r="E213" s="81"/>
      <c r="F213" s="81"/>
      <c r="G213" s="81"/>
      <c r="H213" s="81"/>
      <c r="I213" s="81"/>
      <c r="J213" s="96">
        <f>IF(COUNT(Table136715[[#This Row],[Class]:[Column4]])&gt;1,MIN(Table136715[[#This Row],[Class]:[Column2]]),0)</f>
        <v>0</v>
      </c>
      <c r="K213" s="97" t="str">
        <f>IF(SUM(Table136715[[#This Row],[Class]:[Discard]])&gt;0,SUM(Table136715[[#This Row],[Class]:[Column4]])-Table136715[[#This Row],[Discard]]*0.9999,"")</f>
        <v/>
      </c>
      <c r="L213" s="81" t="str">
        <f>IF(Table136715[[#This Row],[Total]]&lt;&gt;"",RANK(Table136715[[#This Row],[Total]],Table136715[Total]),"")</f>
        <v/>
      </c>
      <c r="M213" s="98" t="str">
        <f>IF(Table136715[[#This Row],[Name]]&lt;&gt;"",Table136715[[#This Row],[Name]],"")</f>
        <v/>
      </c>
      <c r="N213" s="99">
        <f>SUM(Table136715[[#This Row],[Class]:[Column3]])-Table136715[[#This Row],[Discard]]</f>
        <v>0</v>
      </c>
      <c r="O213" s="98">
        <f>RANK(Table136715[[#This Row],[Total2]],Table136715[Total2])</f>
        <v>36</v>
      </c>
    </row>
    <row r="214" spans="1:15">
      <c r="A214" s="99"/>
      <c r="B214" s="81"/>
      <c r="C214" s="81"/>
      <c r="D214" s="81"/>
      <c r="E214" s="81"/>
      <c r="F214" s="81"/>
      <c r="G214" s="81"/>
      <c r="H214" s="81"/>
      <c r="I214" s="81"/>
      <c r="J214" s="96">
        <f>IF(COUNT(Table136715[[#This Row],[Class]:[Column4]])&gt;1,MIN(Table136715[[#This Row],[Class]:[Column2]]),0)</f>
        <v>0</v>
      </c>
      <c r="K214" s="97" t="str">
        <f>IF(SUM(Table136715[[#This Row],[Class]:[Discard]])&gt;0,SUM(Table136715[[#This Row],[Class]:[Column4]])-Table136715[[#This Row],[Discard]]*0.9999,"")</f>
        <v/>
      </c>
      <c r="L214" s="81" t="str">
        <f>IF(Table136715[[#This Row],[Total]]&lt;&gt;"",RANK(Table136715[[#This Row],[Total]],Table136715[Total]),"")</f>
        <v/>
      </c>
      <c r="M214" s="98" t="str">
        <f>IF(Table136715[[#This Row],[Name]]&lt;&gt;"",Table136715[[#This Row],[Name]],"")</f>
        <v/>
      </c>
      <c r="N214" s="99">
        <f>SUM(Table136715[[#This Row],[Class]:[Column3]])-Table136715[[#This Row],[Discard]]</f>
        <v>0</v>
      </c>
      <c r="O214" s="98">
        <f>RANK(Table136715[[#This Row],[Total2]],Table136715[Total2])</f>
        <v>36</v>
      </c>
    </row>
    <row r="215" spans="1:15">
      <c r="A215" s="99"/>
      <c r="B215" s="81"/>
      <c r="C215" s="81"/>
      <c r="D215" s="81"/>
      <c r="E215" s="81"/>
      <c r="F215" s="81"/>
      <c r="G215" s="81"/>
      <c r="H215" s="81"/>
      <c r="I215" s="81"/>
      <c r="J215" s="96">
        <f>IF(COUNT(Table136715[[#This Row],[Class]:[Column4]])&gt;1,MIN(Table136715[[#This Row],[Class]:[Column2]]),0)</f>
        <v>0</v>
      </c>
      <c r="K215" s="97" t="str">
        <f>IF(SUM(Table136715[[#This Row],[Class]:[Discard]])&gt;0,SUM(Table136715[[#This Row],[Class]:[Column4]])-Table136715[[#This Row],[Discard]]*0.9999,"")</f>
        <v/>
      </c>
      <c r="L215" s="81" t="str">
        <f>IF(Table136715[[#This Row],[Total]]&lt;&gt;"",RANK(Table136715[[#This Row],[Total]],Table136715[Total]),"")</f>
        <v/>
      </c>
      <c r="M215" s="98" t="str">
        <f>IF(Table136715[[#This Row],[Name]]&lt;&gt;"",Table136715[[#This Row],[Name]],"")</f>
        <v/>
      </c>
      <c r="N215" s="99">
        <f>SUM(Table136715[[#This Row],[Class]:[Column3]])-Table136715[[#This Row],[Discard]]</f>
        <v>0</v>
      </c>
      <c r="O215" s="98">
        <f>RANK(Table136715[[#This Row],[Total2]],Table136715[Total2])</f>
        <v>36</v>
      </c>
    </row>
    <row r="216" spans="1:15">
      <c r="A216" s="99"/>
      <c r="B216" s="81"/>
      <c r="C216" s="81"/>
      <c r="D216" s="81"/>
      <c r="E216" s="81"/>
      <c r="F216" s="81"/>
      <c r="G216" s="81"/>
      <c r="H216" s="81"/>
      <c r="I216" s="81"/>
      <c r="J216" s="96">
        <f>IF(COUNT(Table136715[[#This Row],[Class]:[Column4]])&gt;1,MIN(Table136715[[#This Row],[Class]:[Column2]]),0)</f>
        <v>0</v>
      </c>
      <c r="K216" s="97" t="str">
        <f>IF(SUM(Table136715[[#This Row],[Class]:[Discard]])&gt;0,SUM(Table136715[[#This Row],[Class]:[Column4]])-Table136715[[#This Row],[Discard]]*0.9999,"")</f>
        <v/>
      </c>
      <c r="L216" s="81" t="str">
        <f>IF(Table136715[[#This Row],[Total]]&lt;&gt;"",RANK(Table136715[[#This Row],[Total]],Table136715[Total]),"")</f>
        <v/>
      </c>
      <c r="M216" s="98" t="str">
        <f>IF(Table136715[[#This Row],[Name]]&lt;&gt;"",Table136715[[#This Row],[Name]],"")</f>
        <v/>
      </c>
      <c r="N216" s="99">
        <f>SUM(Table136715[[#This Row],[Class]:[Column3]])-Table136715[[#This Row],[Discard]]</f>
        <v>0</v>
      </c>
      <c r="O216" s="98">
        <f>RANK(Table136715[[#This Row],[Total2]],Table136715[Total2])</f>
        <v>36</v>
      </c>
    </row>
    <row r="217" spans="1:15">
      <c r="A217" s="99"/>
      <c r="B217" s="81"/>
      <c r="C217" s="81"/>
      <c r="D217" s="81"/>
      <c r="E217" s="81"/>
      <c r="F217" s="81"/>
      <c r="G217" s="81"/>
      <c r="H217" s="81"/>
      <c r="I217" s="81"/>
      <c r="J217" s="96">
        <f>IF(COUNT(Table136715[[#This Row],[Class]:[Column4]])&gt;1,MIN(Table136715[[#This Row],[Class]:[Column2]]),0)</f>
        <v>0</v>
      </c>
      <c r="K217" s="97" t="str">
        <f>IF(SUM(Table136715[[#This Row],[Class]:[Discard]])&gt;0,SUM(Table136715[[#This Row],[Class]:[Column4]])-Table136715[[#This Row],[Discard]]*0.9999,"")</f>
        <v/>
      </c>
      <c r="L217" s="81" t="str">
        <f>IF(Table136715[[#This Row],[Total]]&lt;&gt;"",RANK(Table136715[[#This Row],[Total]],Table136715[Total]),"")</f>
        <v/>
      </c>
      <c r="M217" s="98" t="str">
        <f>IF(Table136715[[#This Row],[Name]]&lt;&gt;"",Table136715[[#This Row],[Name]],"")</f>
        <v/>
      </c>
      <c r="N217" s="99">
        <f>SUM(Table136715[[#This Row],[Class]:[Column3]])-Table136715[[#This Row],[Discard]]</f>
        <v>0</v>
      </c>
      <c r="O217" s="98">
        <f>RANK(Table136715[[#This Row],[Total2]],Table136715[Total2])</f>
        <v>36</v>
      </c>
    </row>
    <row r="218" spans="1:15">
      <c r="A218" s="99"/>
      <c r="B218" s="81"/>
      <c r="C218" s="81"/>
      <c r="D218" s="81"/>
      <c r="E218" s="81"/>
      <c r="F218" s="81"/>
      <c r="G218" s="81"/>
      <c r="H218" s="81"/>
      <c r="I218" s="81"/>
      <c r="J218" s="96">
        <f>IF(COUNT(Table136715[[#This Row],[Class]:[Column4]])&gt;1,MIN(Table136715[[#This Row],[Class]:[Column2]]),0)</f>
        <v>0</v>
      </c>
      <c r="K218" s="97" t="str">
        <f>IF(SUM(Table136715[[#This Row],[Class]:[Discard]])&gt;0,SUM(Table136715[[#This Row],[Class]:[Column4]])-Table136715[[#This Row],[Discard]]*0.9999,"")</f>
        <v/>
      </c>
      <c r="L218" s="81" t="str">
        <f>IF(Table136715[[#This Row],[Total]]&lt;&gt;"",RANK(Table136715[[#This Row],[Total]],Table136715[Total]),"")</f>
        <v/>
      </c>
      <c r="M218" s="98" t="str">
        <f>IF(Table136715[[#This Row],[Name]]&lt;&gt;"",Table136715[[#This Row],[Name]],"")</f>
        <v/>
      </c>
      <c r="N218" s="99">
        <f>SUM(Table136715[[#This Row],[Class]:[Column3]])-Table136715[[#This Row],[Discard]]</f>
        <v>0</v>
      </c>
      <c r="O218" s="98">
        <f>RANK(Table136715[[#This Row],[Total2]],Table136715[Total2])</f>
        <v>36</v>
      </c>
    </row>
    <row r="219" spans="1:15">
      <c r="A219" s="99"/>
      <c r="B219" s="81"/>
      <c r="C219" s="81"/>
      <c r="D219" s="81"/>
      <c r="E219" s="81"/>
      <c r="F219" s="81"/>
      <c r="G219" s="81"/>
      <c r="H219" s="81"/>
      <c r="I219" s="81"/>
      <c r="J219" s="96">
        <f>IF(COUNT(Table136715[[#This Row],[Class]:[Column4]])&gt;1,MIN(Table136715[[#This Row],[Class]:[Column2]]),0)</f>
        <v>0</v>
      </c>
      <c r="K219" s="97" t="str">
        <f>IF(SUM(Table136715[[#This Row],[Class]:[Discard]])&gt;0,SUM(Table136715[[#This Row],[Class]:[Column4]])-Table136715[[#This Row],[Discard]]*0.9999,"")</f>
        <v/>
      </c>
      <c r="L219" s="81" t="str">
        <f>IF(Table136715[[#This Row],[Total]]&lt;&gt;"",RANK(Table136715[[#This Row],[Total]],Table136715[Total]),"")</f>
        <v/>
      </c>
      <c r="M219" s="98" t="str">
        <f>IF(Table136715[[#This Row],[Name]]&lt;&gt;"",Table136715[[#This Row],[Name]],"")</f>
        <v/>
      </c>
      <c r="N219" s="99">
        <f>SUM(Table136715[[#This Row],[Class]:[Column3]])-Table136715[[#This Row],[Discard]]</f>
        <v>0</v>
      </c>
      <c r="O219" s="98">
        <f>RANK(Table136715[[#This Row],[Total2]],Table136715[Total2])</f>
        <v>36</v>
      </c>
    </row>
    <row r="220" spans="1:15">
      <c r="A220" s="99"/>
      <c r="B220" s="81"/>
      <c r="C220" s="81"/>
      <c r="D220" s="81"/>
      <c r="E220" s="81"/>
      <c r="F220" s="81"/>
      <c r="G220" s="81"/>
      <c r="H220" s="81"/>
      <c r="I220" s="81"/>
      <c r="J220" s="96">
        <f>IF(COUNT(Table136715[[#This Row],[Class]:[Column4]])&gt;1,MIN(Table136715[[#This Row],[Class]:[Column2]]),0)</f>
        <v>0</v>
      </c>
      <c r="K220" s="97" t="str">
        <f>IF(SUM(Table136715[[#This Row],[Class]:[Discard]])&gt;0,SUM(Table136715[[#This Row],[Class]:[Column4]])-Table136715[[#This Row],[Discard]]*0.9999,"")</f>
        <v/>
      </c>
      <c r="L220" s="81" t="str">
        <f>IF(Table136715[[#This Row],[Total]]&lt;&gt;"",RANK(Table136715[[#This Row],[Total]],Table136715[Total]),"")</f>
        <v/>
      </c>
      <c r="M220" s="98" t="str">
        <f>IF(Table136715[[#This Row],[Name]]&lt;&gt;"",Table136715[[#This Row],[Name]],"")</f>
        <v/>
      </c>
      <c r="N220" s="99">
        <f>SUM(Table136715[[#This Row],[Class]:[Column3]])-Table136715[[#This Row],[Discard]]</f>
        <v>0</v>
      </c>
      <c r="O220" s="98">
        <f>RANK(Table136715[[#This Row],[Total2]],Table136715[Total2])</f>
        <v>36</v>
      </c>
    </row>
    <row r="221" spans="1:15">
      <c r="A221" s="99"/>
      <c r="B221" s="81"/>
      <c r="C221" s="81"/>
      <c r="D221" s="81"/>
      <c r="E221" s="81"/>
      <c r="F221" s="81"/>
      <c r="G221" s="81"/>
      <c r="H221" s="81"/>
      <c r="I221" s="81"/>
      <c r="J221" s="96">
        <f>IF(COUNT(Table136715[[#This Row],[Class]:[Column4]])&gt;1,MIN(Table136715[[#This Row],[Class]:[Column2]]),0)</f>
        <v>0</v>
      </c>
      <c r="K221" s="97" t="str">
        <f>IF(SUM(Table136715[[#This Row],[Class]:[Discard]])&gt;0,SUM(Table136715[[#This Row],[Class]:[Column4]])-Table136715[[#This Row],[Discard]]*0.9999,"")</f>
        <v/>
      </c>
      <c r="L221" s="81" t="str">
        <f>IF(Table136715[[#This Row],[Total]]&lt;&gt;"",RANK(Table136715[[#This Row],[Total]],Table136715[Total]),"")</f>
        <v/>
      </c>
      <c r="M221" s="98" t="str">
        <f>IF(Table136715[[#This Row],[Name]]&lt;&gt;"",Table136715[[#This Row],[Name]],"")</f>
        <v/>
      </c>
      <c r="N221" s="99">
        <f>SUM(Table136715[[#This Row],[Class]:[Column3]])-Table136715[[#This Row],[Discard]]</f>
        <v>0</v>
      </c>
      <c r="O221" s="98">
        <f>RANK(Table136715[[#This Row],[Total2]],Table136715[Total2])</f>
        <v>36</v>
      </c>
    </row>
    <row r="222" spans="1:15">
      <c r="A222" s="99"/>
      <c r="B222" s="81"/>
      <c r="C222" s="81"/>
      <c r="D222" s="81"/>
      <c r="E222" s="81"/>
      <c r="F222" s="81"/>
      <c r="G222" s="81"/>
      <c r="H222" s="81"/>
      <c r="I222" s="81"/>
      <c r="J222" s="96">
        <f>IF(COUNT(Table136715[[#This Row],[Class]:[Column4]])&gt;1,MIN(Table136715[[#This Row],[Class]:[Column2]]),0)</f>
        <v>0</v>
      </c>
      <c r="K222" s="97" t="str">
        <f>IF(SUM(Table136715[[#This Row],[Class]:[Discard]])&gt;0,SUM(Table136715[[#This Row],[Class]:[Column4]])-Table136715[[#This Row],[Discard]]*0.9999,"")</f>
        <v/>
      </c>
      <c r="L222" s="81" t="str">
        <f>IF(Table136715[[#This Row],[Total]]&lt;&gt;"",RANK(Table136715[[#This Row],[Total]],Table136715[Total]),"")</f>
        <v/>
      </c>
      <c r="M222" s="98" t="str">
        <f>IF(Table136715[[#This Row],[Name]]&lt;&gt;"",Table136715[[#This Row],[Name]],"")</f>
        <v/>
      </c>
      <c r="N222" s="99">
        <f>SUM(Table136715[[#This Row],[Class]:[Column3]])-Table136715[[#This Row],[Discard]]</f>
        <v>0</v>
      </c>
      <c r="O222" s="98">
        <f>RANK(Table136715[[#This Row],[Total2]],Table136715[Total2])</f>
        <v>36</v>
      </c>
    </row>
    <row r="223" spans="1:15">
      <c r="A223" s="99"/>
      <c r="B223" s="81"/>
      <c r="C223" s="81"/>
      <c r="D223" s="81"/>
      <c r="E223" s="81"/>
      <c r="F223" s="81"/>
      <c r="G223" s="81"/>
      <c r="H223" s="81"/>
      <c r="I223" s="81"/>
      <c r="J223" s="96">
        <f>IF(COUNT(Table136715[[#This Row],[Class]:[Column4]])&gt;1,MIN(Table136715[[#This Row],[Class]:[Column2]]),0)</f>
        <v>0</v>
      </c>
      <c r="K223" s="97" t="str">
        <f>IF(SUM(Table136715[[#This Row],[Class]:[Discard]])&gt;0,SUM(Table136715[[#This Row],[Class]:[Column4]])-Table136715[[#This Row],[Discard]]*0.9999,"")</f>
        <v/>
      </c>
      <c r="L223" s="81" t="str">
        <f>IF(Table136715[[#This Row],[Total]]&lt;&gt;"",RANK(Table136715[[#This Row],[Total]],Table136715[Total]),"")</f>
        <v/>
      </c>
      <c r="M223" s="98" t="str">
        <f>IF(Table136715[[#This Row],[Name]]&lt;&gt;"",Table136715[[#This Row],[Name]],"")</f>
        <v/>
      </c>
      <c r="N223" s="99">
        <f>SUM(Table136715[[#This Row],[Class]:[Column3]])-Table136715[[#This Row],[Discard]]</f>
        <v>0</v>
      </c>
      <c r="O223" s="98">
        <f>RANK(Table136715[[#This Row],[Total2]],Table136715[Total2])</f>
        <v>36</v>
      </c>
    </row>
    <row r="224" spans="1:15">
      <c r="A224" s="99"/>
      <c r="B224" s="81"/>
      <c r="C224" s="81"/>
      <c r="D224" s="81"/>
      <c r="E224" s="81"/>
      <c r="F224" s="81"/>
      <c r="G224" s="81"/>
      <c r="H224" s="81"/>
      <c r="I224" s="81"/>
      <c r="J224" s="96">
        <f>IF(COUNT(Table136715[[#This Row],[Class]:[Column4]])&gt;1,MIN(Table136715[[#This Row],[Class]:[Column2]]),0)</f>
        <v>0</v>
      </c>
      <c r="K224" s="97" t="str">
        <f>IF(SUM(Table136715[[#This Row],[Class]:[Discard]])&gt;0,SUM(Table136715[[#This Row],[Class]:[Column4]])-Table136715[[#This Row],[Discard]]*0.9999,"")</f>
        <v/>
      </c>
      <c r="L224" s="81" t="str">
        <f>IF(Table136715[[#This Row],[Total]]&lt;&gt;"",RANK(Table136715[[#This Row],[Total]],Table136715[Total]),"")</f>
        <v/>
      </c>
      <c r="M224" s="98" t="str">
        <f>IF(Table136715[[#This Row],[Name]]&lt;&gt;"",Table136715[[#This Row],[Name]],"")</f>
        <v/>
      </c>
      <c r="N224" s="99">
        <f>SUM(Table136715[[#This Row],[Class]:[Column3]])-Table136715[[#This Row],[Discard]]</f>
        <v>0</v>
      </c>
      <c r="O224" s="98">
        <f>RANK(Table136715[[#This Row],[Total2]],Table136715[Total2])</f>
        <v>36</v>
      </c>
    </row>
    <row r="225" spans="1:15">
      <c r="A225" s="99"/>
      <c r="B225" s="81"/>
      <c r="C225" s="81"/>
      <c r="D225" s="81"/>
      <c r="E225" s="81"/>
      <c r="F225" s="81"/>
      <c r="G225" s="81"/>
      <c r="H225" s="81"/>
      <c r="I225" s="81"/>
      <c r="J225" s="96">
        <f>IF(COUNT(Table136715[[#This Row],[Class]:[Column4]])&gt;1,MIN(Table136715[[#This Row],[Class]:[Column2]]),0)</f>
        <v>0</v>
      </c>
      <c r="K225" s="97" t="str">
        <f>IF(SUM(Table136715[[#This Row],[Class]:[Discard]])&gt;0,SUM(Table136715[[#This Row],[Class]:[Column4]])-Table136715[[#This Row],[Discard]]*0.9999,"")</f>
        <v/>
      </c>
      <c r="L225" s="81" t="str">
        <f>IF(Table136715[[#This Row],[Total]]&lt;&gt;"",RANK(Table136715[[#This Row],[Total]],Table136715[Total]),"")</f>
        <v/>
      </c>
      <c r="M225" s="98" t="str">
        <f>IF(Table136715[[#This Row],[Name]]&lt;&gt;"",Table136715[[#This Row],[Name]],"")</f>
        <v/>
      </c>
      <c r="N225" s="99">
        <f>SUM(Table136715[[#This Row],[Class]:[Column3]])-Table136715[[#This Row],[Discard]]</f>
        <v>0</v>
      </c>
      <c r="O225" s="98">
        <f>RANK(Table136715[[#This Row],[Total2]],Table136715[Total2])</f>
        <v>36</v>
      </c>
    </row>
    <row r="226" spans="1:15">
      <c r="A226" s="99"/>
      <c r="B226" s="81"/>
      <c r="C226" s="81"/>
      <c r="D226" s="81"/>
      <c r="E226" s="81"/>
      <c r="F226" s="81"/>
      <c r="G226" s="81"/>
      <c r="H226" s="81"/>
      <c r="I226" s="81"/>
      <c r="J226" s="96">
        <f>IF(COUNT(Table136715[[#This Row],[Class]:[Column4]])&gt;1,MIN(Table136715[[#This Row],[Class]:[Column2]]),0)</f>
        <v>0</v>
      </c>
      <c r="K226" s="97" t="str">
        <f>IF(SUM(Table136715[[#This Row],[Class]:[Discard]])&gt;0,SUM(Table136715[[#This Row],[Class]:[Column4]])-Table136715[[#This Row],[Discard]]*0.9999,"")</f>
        <v/>
      </c>
      <c r="L226" s="81" t="str">
        <f>IF(Table136715[[#This Row],[Total]]&lt;&gt;"",RANK(Table136715[[#This Row],[Total]],Table136715[Total]),"")</f>
        <v/>
      </c>
      <c r="M226" s="98" t="str">
        <f>IF(Table136715[[#This Row],[Name]]&lt;&gt;"",Table136715[[#This Row],[Name]],"")</f>
        <v/>
      </c>
      <c r="N226" s="99">
        <f>SUM(Table136715[[#This Row],[Class]:[Column3]])-Table136715[[#This Row],[Discard]]</f>
        <v>0</v>
      </c>
      <c r="O226" s="98">
        <f>RANK(Table136715[[#This Row],[Total2]],Table136715[Total2])</f>
        <v>36</v>
      </c>
    </row>
    <row r="227" spans="1:15">
      <c r="A227" s="99"/>
      <c r="B227" s="81"/>
      <c r="C227" s="81"/>
      <c r="D227" s="81"/>
      <c r="E227" s="81"/>
      <c r="F227" s="81"/>
      <c r="G227" s="81"/>
      <c r="H227" s="81"/>
      <c r="I227" s="81"/>
      <c r="J227" s="96">
        <f>IF(COUNT(Table136715[[#This Row],[Class]:[Column4]])&gt;1,MIN(Table136715[[#This Row],[Class]:[Column2]]),0)</f>
        <v>0</v>
      </c>
      <c r="K227" s="97" t="str">
        <f>IF(SUM(Table136715[[#This Row],[Class]:[Discard]])&gt;0,SUM(Table136715[[#This Row],[Class]:[Column4]])-Table136715[[#This Row],[Discard]]*0.9999,"")</f>
        <v/>
      </c>
      <c r="L227" s="81" t="str">
        <f>IF(Table136715[[#This Row],[Total]]&lt;&gt;"",RANK(Table136715[[#This Row],[Total]],Table136715[Total]),"")</f>
        <v/>
      </c>
      <c r="M227" s="98" t="str">
        <f>IF(Table136715[[#This Row],[Name]]&lt;&gt;"",Table136715[[#This Row],[Name]],"")</f>
        <v/>
      </c>
      <c r="N227" s="99">
        <f>SUM(Table136715[[#This Row],[Class]:[Column3]])-Table136715[[#This Row],[Discard]]</f>
        <v>0</v>
      </c>
      <c r="O227" s="98">
        <f>RANK(Table136715[[#This Row],[Total2]],Table136715[Total2])</f>
        <v>36</v>
      </c>
    </row>
    <row r="228" spans="1:15">
      <c r="A228" s="89"/>
      <c r="B228" s="95"/>
      <c r="C228" s="95"/>
      <c r="D228" s="95"/>
      <c r="E228" s="95"/>
      <c r="F228" s="95"/>
      <c r="G228" s="95"/>
      <c r="H228" s="95"/>
      <c r="I228" s="95"/>
      <c r="J228" s="96">
        <f>IF(COUNT(Table136715[[#This Row],[Class]:[Column4]])&gt;1,MIN(Table136715[[#This Row],[Class]:[Column2]]),0)</f>
        <v>0</v>
      </c>
      <c r="K228" s="97" t="str">
        <f>IF(SUM(Table136715[[#This Row],[Class]:[Discard]])&gt;0,SUM(Table136715[[#This Row],[Class]:[Column4]])-Table136715[[#This Row],[Discard]]*0.9999,"")</f>
        <v/>
      </c>
      <c r="L228" s="95" t="str">
        <f>IF(Table136715[[#This Row],[Total]]&lt;&gt;"",RANK(Table136715[[#This Row],[Total]],Table136715[Total]),"")</f>
        <v/>
      </c>
      <c r="M228" s="98" t="str">
        <f>IF(Table136715[[#This Row],[Name]]&lt;&gt;"",Table136715[[#This Row],[Name]],"")</f>
        <v/>
      </c>
      <c r="N228" s="99">
        <f>SUM(Table136715[[#This Row],[Class]:[Column3]])-Table136715[[#This Row],[Discard]]</f>
        <v>0</v>
      </c>
      <c r="O228" s="98">
        <f>RANK(Table136715[[#This Row],[Total2]],Table136715[Total2])</f>
        <v>36</v>
      </c>
    </row>
    <row r="229" spans="1:15">
      <c r="A229" s="99"/>
      <c r="B229" s="81"/>
      <c r="C229" s="81"/>
      <c r="D229" s="81"/>
      <c r="E229" s="81"/>
      <c r="F229" s="81"/>
      <c r="G229" s="81"/>
      <c r="H229" s="81"/>
      <c r="I229" s="81"/>
      <c r="J229" s="96"/>
      <c r="K229" s="97" t="str">
        <f>IF(SUM(Table136715[[#This Row],[Class]:[Discard]])&gt;0,SUM(Table136715[[#This Row],[Class]:[Column4]])-Table136715[[#This Row],[Discard]]*0.9999,"")</f>
        <v/>
      </c>
      <c r="L229" s="81"/>
      <c r="M229" s="98"/>
      <c r="N229" s="99">
        <f>SUM(Table136715[[#This Row],[Class]:[Column3]])-Table136715[[#This Row],[Discard]]</f>
        <v>0</v>
      </c>
      <c r="O229" s="98">
        <f>RANK(Table136715[[#This Row],[Total2]],Table136715[Total2])</f>
        <v>36</v>
      </c>
    </row>
  </sheetData>
  <mergeCells count="1">
    <mergeCell ref="E1:G1"/>
  </mergeCells>
  <conditionalFormatting sqref="A4:A15">
    <cfRule type="expression" dxfId="0" priority="1">
      <formula>AND(ET=9,$A4&gt;10)</formula>
    </cfRule>
  </conditionalFormatting>
  <pageMargins left="0.75" right="0.75" top="1" bottom="1" header="0.5" footer="0.5"/>
  <pageSetup paperSize="9" scale="60" orientation="portrait"/>
  <headerFooter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799981688894314"/>
    <pageSetUpPr fitToPage="1"/>
  </sheetPr>
  <dimension ref="A1:P230"/>
  <sheetViews>
    <sheetView workbookViewId="0">
      <selection activeCell="D15" sqref="D15"/>
    </sheetView>
  </sheetViews>
  <sheetFormatPr defaultColWidth="9" defaultRowHeight="15.6"/>
  <cols>
    <col min="1" max="1" width="25.5" customWidth="1"/>
    <col min="2" max="2" width="12.1666666666667" style="2" customWidth="1"/>
    <col min="3" max="7" width="8.5" style="2" customWidth="1"/>
    <col min="8" max="9" width="8.5" style="2" hidden="1" customWidth="1"/>
    <col min="10" max="10" width="8.5" style="3" customWidth="1"/>
    <col min="11" max="11" width="10.8333333333333" style="4"/>
    <col min="12" max="12" width="10.8333333333333" style="2"/>
    <col min="13" max="13" width="17.3333333333333" style="38" customWidth="1"/>
    <col min="14" max="15" width="9" hidden="1" customWidth="1"/>
  </cols>
  <sheetData>
    <row r="1" s="1" customFormat="1" ht="28.8" spans="1:13">
      <c r="A1" s="1" t="s">
        <v>237</v>
      </c>
      <c r="B1" s="6"/>
      <c r="C1" s="6"/>
      <c r="D1" s="6"/>
      <c r="E1" s="32">
        <f ca="1">TODAY()</f>
        <v>43362</v>
      </c>
      <c r="F1" s="6"/>
      <c r="G1" s="6"/>
      <c r="H1" s="6"/>
      <c r="I1" s="6"/>
      <c r="J1" s="13"/>
      <c r="K1" s="14"/>
      <c r="L1" s="6"/>
      <c r="M1" s="41"/>
    </row>
    <row r="3" s="2" customFormat="1" spans="1:15">
      <c r="A3" s="2" t="s">
        <v>1</v>
      </c>
      <c r="B3" s="2" t="s">
        <v>73</v>
      </c>
      <c r="C3" s="2" t="s">
        <v>74</v>
      </c>
      <c r="D3" s="2" t="s">
        <v>75</v>
      </c>
      <c r="E3" s="2" t="s">
        <v>76</v>
      </c>
      <c r="F3" s="2" t="s">
        <v>77</v>
      </c>
      <c r="G3" s="2" t="s">
        <v>15</v>
      </c>
      <c r="H3" s="2" t="s">
        <v>78</v>
      </c>
      <c r="I3" s="2" t="s">
        <v>14</v>
      </c>
      <c r="J3" s="3" t="s">
        <v>79</v>
      </c>
      <c r="K3" s="4" t="s">
        <v>9</v>
      </c>
      <c r="L3" s="2" t="s">
        <v>11</v>
      </c>
      <c r="M3" s="38" t="s">
        <v>10</v>
      </c>
      <c r="N3" s="2" t="s">
        <v>80</v>
      </c>
      <c r="O3" s="2" t="s">
        <v>81</v>
      </c>
    </row>
    <row r="4" spans="1:15">
      <c r="A4" s="33" t="s">
        <v>238</v>
      </c>
      <c r="B4" s="34" t="s">
        <v>84</v>
      </c>
      <c r="C4" s="34">
        <v>500</v>
      </c>
      <c r="D4" s="34">
        <v>500</v>
      </c>
      <c r="E4" s="34">
        <v>480</v>
      </c>
      <c r="F4" s="34">
        <v>480</v>
      </c>
      <c r="G4" s="34"/>
      <c r="J4" s="3">
        <f>IF(COUNT(Table135[[#This Row],[Class]:[Column4]])&gt;1,MIN(Table135[[#This Row],[Class]:[Column2]]),0)</f>
        <v>480</v>
      </c>
      <c r="K4" s="17">
        <f>SUM(Table135[[#This Row],[Class]:[Column3]])-Table135[[#This Row],[Discard]]*0.9999</f>
        <v>1480.048</v>
      </c>
      <c r="L4" s="2">
        <f>IF(Table135[[#This Row],[Total]]&lt;&gt;"",RANK(Table135[[#This Row],[Total]],Table135[Total]),"")</f>
        <v>1</v>
      </c>
      <c r="M4" s="38" t="str">
        <f>IF(Table135[[#This Row],[Name]]&gt;"",Table135[[#This Row],[Name]],"")</f>
        <v>Thuy Linh Cashman</v>
      </c>
      <c r="N4">
        <f>SUM(Table135[[#This Row],[Class]:[Column3]])-Table135[[#This Row],[Discard]]</f>
        <v>1480</v>
      </c>
      <c r="O4" s="5">
        <f>RANK(Table135[[#This Row],[Total2]],Table135[Total2])</f>
        <v>1</v>
      </c>
    </row>
    <row r="5" spans="1:15">
      <c r="A5" s="35" t="s">
        <v>239</v>
      </c>
      <c r="B5" s="36" t="s">
        <v>89</v>
      </c>
      <c r="C5" s="36">
        <v>480</v>
      </c>
      <c r="D5" s="36">
        <v>480</v>
      </c>
      <c r="E5" s="36">
        <v>500</v>
      </c>
      <c r="F5" s="36">
        <v>460</v>
      </c>
      <c r="G5" s="36"/>
      <c r="H5" s="10"/>
      <c r="I5" s="10"/>
      <c r="J5" s="3">
        <f>IF(COUNT(Table135[[#This Row],[Class]:[Column4]])&gt;1,MIN(Table135[[#This Row],[Class]:[Column2]]),0)</f>
        <v>460</v>
      </c>
      <c r="K5" s="17">
        <f>SUM(Table135[[#This Row],[Class]:[Column3]])-Table135[[#This Row],[Discard]]*0.9999</f>
        <v>1460.046</v>
      </c>
      <c r="L5" s="10">
        <f>IF(Table135[[#This Row],[Total]]&lt;&gt;"",RANK(Table135[[#This Row],[Total]],Table135[Total]),"")</f>
        <v>2</v>
      </c>
      <c r="M5" s="38" t="str">
        <f>IF(Table135[[#This Row],[Name]]&gt;"",Table135[[#This Row],[Name]],"")</f>
        <v>Zofia Wawrzyniak</v>
      </c>
      <c r="N5">
        <f>SUM(Table135[[#This Row],[Class]:[Column3]])-Table135[[#This Row],[Discard]]</f>
        <v>1460</v>
      </c>
      <c r="O5" s="5">
        <f>RANK(Table135[[#This Row],[Total2]],Table135[Total2])</f>
        <v>2</v>
      </c>
    </row>
    <row r="6" spans="1:15">
      <c r="A6" s="33" t="s">
        <v>240</v>
      </c>
      <c r="B6" s="34" t="s">
        <v>89</v>
      </c>
      <c r="C6" s="34">
        <v>460</v>
      </c>
      <c r="D6" s="34">
        <v>460</v>
      </c>
      <c r="E6" s="34">
        <v>460</v>
      </c>
      <c r="F6" s="34">
        <v>500</v>
      </c>
      <c r="G6" s="34"/>
      <c r="J6" s="3">
        <f>IF(COUNT(Table135[[#This Row],[Class]:[Column4]])&gt;1,MIN(Table135[[#This Row],[Class]:[Column2]]),0)</f>
        <v>460</v>
      </c>
      <c r="K6" s="17">
        <f>SUM(Table135[[#This Row],[Class]:[Column3]])-Table135[[#This Row],[Discard]]*0.9999</f>
        <v>1420.046</v>
      </c>
      <c r="L6" s="2">
        <f>IF(Table135[[#This Row],[Total]]&lt;&gt;"",RANK(Table135[[#This Row],[Total]],Table135[Total]),"")</f>
        <v>3</v>
      </c>
      <c r="M6" s="65" t="str">
        <f>IF(Table135[[#This Row],[Name]]&gt;"",Table135[[#This Row],[Name]],"")</f>
        <v>Silke Heinen</v>
      </c>
      <c r="N6">
        <f>SUM(Table135[[#This Row],[Class]:[Column3]])-Table135[[#This Row],[Discard]]</f>
        <v>1420</v>
      </c>
      <c r="O6" s="5">
        <f>RANK(Table135[[#This Row],[Total2]],Table135[Total2])</f>
        <v>3</v>
      </c>
    </row>
    <row r="7" spans="1:16">
      <c r="A7" s="33" t="s">
        <v>241</v>
      </c>
      <c r="B7" s="34" t="s">
        <v>91</v>
      </c>
      <c r="C7" s="34">
        <v>440</v>
      </c>
      <c r="D7" s="34">
        <v>440</v>
      </c>
      <c r="E7" s="34">
        <v>440</v>
      </c>
      <c r="F7" s="34">
        <v>420</v>
      </c>
      <c r="G7" s="34"/>
      <c r="J7" s="3">
        <f>IF(COUNT(Table135[[#This Row],[Class]:[Column4]])&gt;1,MIN(Table135[[#This Row],[Class]:[Column2]]),0)</f>
        <v>420</v>
      </c>
      <c r="K7" s="17">
        <f>SUM(Table135[[#This Row],[Class]:[Column3]])-Table135[[#This Row],[Discard]]*0.9999</f>
        <v>1320.042</v>
      </c>
      <c r="L7" s="10">
        <f>IF(Table135[[#This Row],[Total]]&lt;&gt;"",RANK(Table135[[#This Row],[Total]],Table135[Total]),"")</f>
        <v>4</v>
      </c>
      <c r="M7" s="38" t="str">
        <f>IF(Table135[[#This Row],[Name]]&gt;"",Table135[[#This Row],[Name]],"")</f>
        <v>Nora O'Sullivan</v>
      </c>
      <c r="N7">
        <f>SUM(Table135[[#This Row],[Class]:[Column3]])-Table135[[#This Row],[Discard]]</f>
        <v>1320</v>
      </c>
      <c r="O7" s="5">
        <f>RANK(Table135[[#This Row],[Total2]],Table135[Total2])</f>
        <v>4</v>
      </c>
      <c r="P7" s="76"/>
    </row>
    <row r="8" spans="1:15">
      <c r="A8" s="33" t="s">
        <v>242</v>
      </c>
      <c r="B8" s="34" t="s">
        <v>84</v>
      </c>
      <c r="C8" s="34">
        <v>420</v>
      </c>
      <c r="D8" s="34">
        <v>430</v>
      </c>
      <c r="E8" s="34">
        <v>430</v>
      </c>
      <c r="F8" s="34">
        <v>440</v>
      </c>
      <c r="G8" s="34"/>
      <c r="J8" s="3">
        <f>IF(COUNT(Table135[[#This Row],[Class]:[Column4]])&gt;1,MIN(Table135[[#This Row],[Class]:[Column2]]),0)</f>
        <v>420</v>
      </c>
      <c r="K8" s="17">
        <f>SUM(Table135[[#This Row],[Class]:[Column3]])-Table135[[#This Row],[Discard]]*0.9999</f>
        <v>1300.042</v>
      </c>
      <c r="L8" s="2">
        <f>IF(Table135[[#This Row],[Total]]&lt;&gt;"",RANK(Table135[[#This Row],[Total]],Table135[Total]),"")</f>
        <v>5</v>
      </c>
      <c r="M8" s="38" t="str">
        <f>IF(Table135[[#This Row],[Name]]&gt;"",Table135[[#This Row],[Name]],"")</f>
        <v>Thi Ly Cashman </v>
      </c>
      <c r="N8">
        <f>SUM(Table135[[#This Row],[Class]:[Column3]])-Table135[[#This Row],[Discard]]</f>
        <v>1300</v>
      </c>
      <c r="O8" s="5">
        <f>RANK(Table135[[#This Row],[Total2]],Table135[Total2])</f>
        <v>5</v>
      </c>
    </row>
    <row r="9" spans="1:15">
      <c r="A9" s="33" t="s">
        <v>243</v>
      </c>
      <c r="B9" s="34" t="s">
        <v>89</v>
      </c>
      <c r="C9" s="34">
        <v>430</v>
      </c>
      <c r="D9" s="34">
        <v>420</v>
      </c>
      <c r="E9" s="34">
        <v>420</v>
      </c>
      <c r="F9" s="34">
        <v>430</v>
      </c>
      <c r="G9" s="34"/>
      <c r="J9" s="3">
        <f>IF(COUNT(Table135[[#This Row],[Class]:[Column4]])&gt;1,MIN(Table135[[#This Row],[Class]:[Column2]]),0)</f>
        <v>420</v>
      </c>
      <c r="K9" s="17">
        <f>SUM(Table135[[#This Row],[Class]:[Column3]])-Table135[[#This Row],[Discard]]*0.9999</f>
        <v>1280.042</v>
      </c>
      <c r="L9" s="2">
        <f>IF(Table135[[#This Row],[Total]]&lt;&gt;"",RANK(Table135[[#This Row],[Total]],Table135[Total]),"")</f>
        <v>6</v>
      </c>
      <c r="M9" s="38" t="str">
        <f>IF(Table135[[#This Row],[Name]]&gt;"",Table135[[#This Row],[Name]],"")</f>
        <v>Julia Pikus</v>
      </c>
      <c r="N9">
        <f>SUM(Table135[[#This Row],[Class]:[Column3]])-Table135[[#This Row],[Discard]]</f>
        <v>1280</v>
      </c>
      <c r="O9" s="5">
        <f>RANK(Table135[[#This Row],[Total2]],Table135[Total2])</f>
        <v>6</v>
      </c>
    </row>
    <row r="10" spans="1:15">
      <c r="A10" s="33" t="s">
        <v>244</v>
      </c>
      <c r="B10" s="34" t="s">
        <v>89</v>
      </c>
      <c r="C10" s="34">
        <v>0</v>
      </c>
      <c r="D10" s="34">
        <v>0</v>
      </c>
      <c r="E10" s="34">
        <v>410</v>
      </c>
      <c r="F10" s="34">
        <v>410</v>
      </c>
      <c r="G10" s="34"/>
      <c r="J10" s="3">
        <f>IF(COUNT(Table135[[#This Row],[Class]:[Column4]])&gt;1,MIN(Table135[[#This Row],[Class]:[Column2]]),0)</f>
        <v>0</v>
      </c>
      <c r="K10" s="17">
        <f>SUM(Table135[[#This Row],[Class]:[Column3]])-Table135[[#This Row],[Discard]]*0.9999</f>
        <v>820</v>
      </c>
      <c r="L10" s="10">
        <f>IF(Table135[[#This Row],[Total]]&lt;&gt;"",RANK(Table135[[#This Row],[Total]],Table135[Total]),"")</f>
        <v>7</v>
      </c>
      <c r="M10" s="38" t="str">
        <f>IF(Table135[[#This Row],[Name]]&gt;"",Table135[[#This Row],[Name]],"")</f>
        <v>Alannah O'Flynn</v>
      </c>
      <c r="N10">
        <f>SUM(Table135[[#This Row],[Class]:[Column3]])-Table135[[#This Row],[Discard]]</f>
        <v>820</v>
      </c>
      <c r="O10" s="5">
        <f>RANK(Table135[[#This Row],[Total2]],Table135[Total2])</f>
        <v>7</v>
      </c>
    </row>
    <row r="11" spans="1:16">
      <c r="A11" s="33"/>
      <c r="B11" s="34"/>
      <c r="C11" s="34"/>
      <c r="D11" s="34"/>
      <c r="E11" s="34"/>
      <c r="F11" s="34"/>
      <c r="G11" s="34"/>
      <c r="J11" s="3">
        <f>IF(COUNT(Table135[[#This Row],[Class]:[Column4]])&gt;1,MIN(Table135[[#This Row],[Class]:[Column2]]),0)</f>
        <v>0</v>
      </c>
      <c r="K11" s="17">
        <f>SUM(Table135[[#This Row],[Class]:[Column3]])-Table135[[#This Row],[Discard]]*0.9999</f>
        <v>0</v>
      </c>
      <c r="L11" s="2">
        <f>IF(Table135[[#This Row],[Total]]&lt;&gt;"",RANK(Table135[[#This Row],[Total]],Table135[Total]),"")</f>
        <v>8</v>
      </c>
      <c r="M11" s="38" t="str">
        <f>IF(Table135[[#This Row],[Name]]&gt;"",Table135[[#This Row],[Name]],"")</f>
        <v/>
      </c>
      <c r="N11">
        <f>SUM(Table135[[#This Row],[Class]:[Column3]])-Table135[[#This Row],[Discard]]</f>
        <v>0</v>
      </c>
      <c r="O11" s="5">
        <f>RANK(Table135[[#This Row],[Total2]],Table135[Total2])</f>
        <v>8</v>
      </c>
      <c r="P11" s="76"/>
    </row>
    <row r="12" spans="1:15">
      <c r="A12" s="33"/>
      <c r="B12" s="34"/>
      <c r="C12" s="34"/>
      <c r="D12" s="34"/>
      <c r="E12" s="34"/>
      <c r="F12" s="34"/>
      <c r="G12" s="34"/>
      <c r="J12" s="3">
        <f>IF(COUNT(Table135[[#This Row],[Class]:[Column4]])&gt;1,MIN(Table135[[#This Row],[Class]:[Column2]]),0)</f>
        <v>0</v>
      </c>
      <c r="K12" s="17">
        <f>SUM(Table135[[#This Row],[Class]:[Column3]])-Table135[[#This Row],[Discard]]*0.9999</f>
        <v>0</v>
      </c>
      <c r="L12" s="10">
        <f>IF(Table135[[#This Row],[Total]]&lt;&gt;"",RANK(Table135[[#This Row],[Total]],Table135[Total]),"")</f>
        <v>8</v>
      </c>
      <c r="N12">
        <f>SUM(Table135[[#This Row],[Class]:[Column3]])-Table135[[#This Row],[Discard]]</f>
        <v>0</v>
      </c>
      <c r="O12" s="5">
        <f>RANK(Table135[[#This Row],[Total2]],Table135[Total2])</f>
        <v>8</v>
      </c>
    </row>
    <row r="13" spans="1:15">
      <c r="A13" s="33"/>
      <c r="B13" s="34"/>
      <c r="C13" s="34"/>
      <c r="D13" s="34"/>
      <c r="E13" s="34"/>
      <c r="F13" s="34"/>
      <c r="G13" s="34"/>
      <c r="J13" s="3">
        <f>IF(COUNT(Table135[[#This Row],[Class]:[Column4]])&gt;1,MIN(Table135[[#This Row],[Class]:[Column2]]),0)</f>
        <v>0</v>
      </c>
      <c r="K13" s="17">
        <f>SUM(Table135[[#This Row],[Class]:[Column3]])-Table135[[#This Row],[Discard]]*0.9999</f>
        <v>0</v>
      </c>
      <c r="L13" s="2">
        <f>IF(Table135[[#This Row],[Total]]&lt;&gt;"",RANK(Table135[[#This Row],[Total]],Table135[Total]),"")</f>
        <v>8</v>
      </c>
      <c r="M13" s="38" t="str">
        <f>IF(Table135[[#This Row],[Name]]&gt;"",Table135[[#This Row],[Name]],"")</f>
        <v/>
      </c>
      <c r="N13">
        <f>SUM(Table135[[#This Row],[Class]:[Column3]])-Table135[[#This Row],[Discard]]</f>
        <v>0</v>
      </c>
      <c r="O13" s="5">
        <f>RANK(Table135[[#This Row],[Total2]],Table135[Total2])</f>
        <v>8</v>
      </c>
    </row>
    <row r="14" spans="1:15">
      <c r="A14" s="33"/>
      <c r="B14" s="34"/>
      <c r="C14" s="34"/>
      <c r="D14" s="34"/>
      <c r="E14" s="34"/>
      <c r="F14" s="34"/>
      <c r="G14" s="34"/>
      <c r="J14" s="3">
        <f>IF(COUNT(Table135[[#This Row],[Class]:[Column4]])&gt;1,MIN(Table135[[#This Row],[Class]:[Column2]]),0)</f>
        <v>0</v>
      </c>
      <c r="K14" s="17">
        <f>SUM(Table135[[#This Row],[Class]:[Column3]])-Table135[[#This Row],[Discard]]*0.9999</f>
        <v>0</v>
      </c>
      <c r="L14" s="2">
        <f>IF(Table135[[#This Row],[Total]]&lt;&gt;"",RANK(Table135[[#This Row],[Total]],Table135[Total]),"")</f>
        <v>8</v>
      </c>
      <c r="M14" s="38" t="str">
        <f>IF(Table135[[#This Row],[Name]]&gt;"",Table135[[#This Row],[Name]],"")</f>
        <v/>
      </c>
      <c r="N14">
        <f>SUM(Table135[[#This Row],[Class]:[Column3]])-Table135[[#This Row],[Discard]]</f>
        <v>0</v>
      </c>
      <c r="O14" s="5">
        <f>RANK(Table135[[#This Row],[Total2]],Table135[Total2])</f>
        <v>8</v>
      </c>
    </row>
    <row r="15" spans="1:15">
      <c r="A15" s="33"/>
      <c r="B15" s="34"/>
      <c r="C15" s="34"/>
      <c r="D15" s="34"/>
      <c r="E15" s="34"/>
      <c r="F15" s="34"/>
      <c r="G15" s="34"/>
      <c r="J15" s="3">
        <f>IF(COUNT(Table135[[#This Row],[Class]:[Column4]])&gt;1,MIN(Table135[[#This Row],[Class]:[Column2]]),0)</f>
        <v>0</v>
      </c>
      <c r="K15" s="17">
        <f>SUM(Table135[[#This Row],[Class]:[Column3]])-Table135[[#This Row],[Discard]]*0.9999</f>
        <v>0</v>
      </c>
      <c r="L15" s="2">
        <f>IF(Table135[[#This Row],[Total]]&lt;&gt;"",RANK(Table135[[#This Row],[Total]],Table135[Total]),"")</f>
        <v>8</v>
      </c>
      <c r="M15" s="38" t="str">
        <f>IF(Table135[[#This Row],[Name]]&gt;"",Table135[[#This Row],[Name]],"")</f>
        <v/>
      </c>
      <c r="N15">
        <f>SUM(Table135[[#This Row],[Class]:[Column3]])-Table135[[#This Row],[Discard]]</f>
        <v>0</v>
      </c>
      <c r="O15" s="5">
        <f>RANK(Table135[[#This Row],[Total2]],Table135[Total2])</f>
        <v>8</v>
      </c>
    </row>
    <row r="16" spans="1:15">
      <c r="A16" s="33"/>
      <c r="B16" s="34"/>
      <c r="C16" s="34"/>
      <c r="D16" s="34"/>
      <c r="E16" s="34"/>
      <c r="F16" s="34"/>
      <c r="G16" s="34"/>
      <c r="J16" s="3">
        <f>IF(COUNT(Table135[[#This Row],[Class]:[Column4]])&gt;1,MIN(Table135[[#This Row],[Class]:[Column2]]),0)</f>
        <v>0</v>
      </c>
      <c r="K16" s="17">
        <f>SUM(Table135[[#This Row],[Class]:[Column3]])-Table135[[#This Row],[Discard]]*0.9999</f>
        <v>0</v>
      </c>
      <c r="L16" s="2">
        <f>IF(Table135[[#This Row],[Total]]&lt;&gt;"",RANK(Table135[[#This Row],[Total]],Table135[Total]),"")</f>
        <v>8</v>
      </c>
      <c r="M16" s="38" t="str">
        <f>IF(Table135[[#This Row],[Name]]&gt;"",Table135[[#This Row],[Name]],"")</f>
        <v/>
      </c>
      <c r="N16">
        <f>SUM(Table135[[#This Row],[Class]:[Column3]])-Table135[[#This Row],[Discard]]</f>
        <v>0</v>
      </c>
      <c r="O16" s="5">
        <f>RANK(Table135[[#This Row],[Total2]],Table135[Total2])</f>
        <v>8</v>
      </c>
    </row>
    <row r="17" spans="1:15">
      <c r="A17" s="33"/>
      <c r="B17" s="34"/>
      <c r="C17" s="34"/>
      <c r="D17" s="34"/>
      <c r="E17" s="34"/>
      <c r="F17" s="34"/>
      <c r="G17" s="34"/>
      <c r="J17" s="3">
        <f>IF(COUNT(Table135[[#This Row],[Class]:[Column4]])&gt;1,MIN(Table135[[#This Row],[Class]:[Column2]]),0)</f>
        <v>0</v>
      </c>
      <c r="K17" s="17">
        <f>SUM(Table135[[#This Row],[Class]:[Column3]])-Table135[[#This Row],[Discard]]*0.9999</f>
        <v>0</v>
      </c>
      <c r="L17" s="2">
        <f>IF(Table135[[#This Row],[Total]]&lt;&gt;"",RANK(Table135[[#This Row],[Total]],Table135[Total]),"")</f>
        <v>8</v>
      </c>
      <c r="M17" s="38" t="str">
        <f>IF(Table135[[#This Row],[Name]]&gt;"",Table135[[#This Row],[Name]],"")</f>
        <v/>
      </c>
      <c r="N17">
        <f>SUM(Table135[[#This Row],[Class]:[Column3]])-Table135[[#This Row],[Discard]]</f>
        <v>0</v>
      </c>
      <c r="O17" s="5">
        <f>RANK(Table135[[#This Row],[Total2]],Table135[Total2])</f>
        <v>8</v>
      </c>
    </row>
    <row r="18" spans="1:15">
      <c r="A18" s="33"/>
      <c r="B18" s="34"/>
      <c r="C18" s="34"/>
      <c r="D18" s="34"/>
      <c r="E18" s="34"/>
      <c r="F18" s="34"/>
      <c r="G18" s="34"/>
      <c r="J18" s="3">
        <f>IF(COUNT(Table135[[#This Row],[Class]:[Column4]])&gt;1,MIN(Table135[[#This Row],[Class]:[Column2]]),0)</f>
        <v>0</v>
      </c>
      <c r="K18" s="17">
        <f>SUM(Table135[[#This Row],[Class]:[Column3]])-Table135[[#This Row],[Discard]]*0.9999</f>
        <v>0</v>
      </c>
      <c r="L18" s="2">
        <f>IF(Table135[[#This Row],[Total]]&lt;&gt;"",RANK(Table135[[#This Row],[Total]],Table135[Total]),"")</f>
        <v>8</v>
      </c>
      <c r="M18" s="38" t="str">
        <f>IF(Table135[[#This Row],[Name]]&gt;"",Table135[[#This Row],[Name]],"")</f>
        <v/>
      </c>
      <c r="N18">
        <f>SUM(Table135[[#This Row],[Class]:[Column3]])-Table135[[#This Row],[Discard]]</f>
        <v>0</v>
      </c>
      <c r="O18" s="5">
        <f>RANK(Table135[[#This Row],[Total2]],Table135[Total2])</f>
        <v>8</v>
      </c>
    </row>
    <row r="19" spans="1:15">
      <c r="A19" s="33"/>
      <c r="B19" s="34"/>
      <c r="C19" s="34"/>
      <c r="D19" s="34"/>
      <c r="E19" s="34"/>
      <c r="F19" s="34"/>
      <c r="G19" s="34"/>
      <c r="J19" s="3">
        <f>IF(COUNT(Table135[[#This Row],[Class]:[Column4]])&gt;1,MIN(Table135[[#This Row],[Class]:[Column2]]),0)</f>
        <v>0</v>
      </c>
      <c r="K19" s="17">
        <f>SUM(Table135[[#This Row],[Class]:[Column3]])-Table135[[#This Row],[Discard]]*0.9999</f>
        <v>0</v>
      </c>
      <c r="L19" s="2">
        <f>IF(Table135[[#This Row],[Total]]&lt;&gt;"",RANK(Table135[[#This Row],[Total]],Table135[Total]),"")</f>
        <v>8</v>
      </c>
      <c r="M19" s="38" t="str">
        <f>IF(Table135[[#This Row],[Name]]&gt;"",Table135[[#This Row],[Name]],"")</f>
        <v/>
      </c>
      <c r="N19">
        <f>SUM(Table135[[#This Row],[Class]:[Column3]])-Table135[[#This Row],[Discard]]</f>
        <v>0</v>
      </c>
      <c r="O19" s="5">
        <f>RANK(Table135[[#This Row],[Total2]],Table135[Total2])</f>
        <v>8</v>
      </c>
    </row>
    <row r="20" spans="1:15">
      <c r="A20" s="35"/>
      <c r="B20" s="36"/>
      <c r="C20" s="36"/>
      <c r="D20" s="36"/>
      <c r="E20" s="36"/>
      <c r="F20" s="36"/>
      <c r="G20" s="36"/>
      <c r="H20" s="10"/>
      <c r="I20" s="10"/>
      <c r="J20" s="3">
        <f>IF(COUNT(Table135[[#This Row],[Class]:[Column4]])&gt;1,MIN(Table135[[#This Row],[Class]:[Column2]]),0)</f>
        <v>0</v>
      </c>
      <c r="K20" s="17">
        <f>SUM(Table135[[#This Row],[Class]:[Column3]])-Table135[[#This Row],[Discard]]*0.9999</f>
        <v>0</v>
      </c>
      <c r="L20" s="10">
        <f>IF(Table135[[#This Row],[Total]]&lt;&gt;"",RANK(Table135[[#This Row],[Total]],Table135[Total]),"")</f>
        <v>8</v>
      </c>
      <c r="M20" s="38" t="str">
        <f>IF(Table135[[#This Row],[Name]]&gt;"",Table135[[#This Row],[Name]],"")</f>
        <v/>
      </c>
      <c r="N20">
        <f>SUM(Table135[[#This Row],[Class]:[Column3]])-Table135[[#This Row],[Discard]]</f>
        <v>0</v>
      </c>
      <c r="O20" s="5">
        <f>RANK(Table135[[#This Row],[Total2]],Table135[Total2])</f>
        <v>8</v>
      </c>
    </row>
    <row r="21" spans="1:15">
      <c r="A21" s="33"/>
      <c r="B21" s="34"/>
      <c r="C21" s="34"/>
      <c r="D21" s="34"/>
      <c r="E21" s="34"/>
      <c r="F21" s="34"/>
      <c r="G21" s="34"/>
      <c r="J21" s="3">
        <f>IF(COUNT(Table135[[#This Row],[Class]:[Column4]])&gt;1,MIN(Table135[[#This Row],[Class]:[Column2]]),0)</f>
        <v>0</v>
      </c>
      <c r="K21" s="17">
        <f>SUM(Table135[[#This Row],[Class]:[Column3]])-Table135[[#This Row],[Discard]]*0.9999</f>
        <v>0</v>
      </c>
      <c r="L21" s="2">
        <f>IF(Table135[[#This Row],[Total]]&lt;&gt;"",RANK(Table135[[#This Row],[Total]],Table135[Total]),"")</f>
        <v>8</v>
      </c>
      <c r="M21" s="38" t="str">
        <f>IF(Table135[[#This Row],[Name]]&gt;"",Table135[[#This Row],[Name]],"")</f>
        <v/>
      </c>
      <c r="N21">
        <f>SUM(Table135[[#This Row],[Class]:[Column3]])-Table135[[#This Row],[Discard]]</f>
        <v>0</v>
      </c>
      <c r="O21" s="5">
        <f>RANK(Table135[[#This Row],[Total2]],Table135[Total2])</f>
        <v>8</v>
      </c>
    </row>
    <row r="22" spans="1:15">
      <c r="A22" s="33"/>
      <c r="B22" s="34"/>
      <c r="C22" s="34"/>
      <c r="D22" s="34"/>
      <c r="E22" s="34"/>
      <c r="F22" s="34"/>
      <c r="G22" s="34"/>
      <c r="J22" s="3">
        <f>IF(COUNT(Table135[[#This Row],[Class]:[Column4]])&gt;1,MIN(Table135[[#This Row],[Class]:[Column2]]),0)</f>
        <v>0</v>
      </c>
      <c r="K22" s="17">
        <f>SUM(Table135[[#This Row],[Class]:[Column3]])-Table135[[#This Row],[Discard]]*0.9999</f>
        <v>0</v>
      </c>
      <c r="L22" s="2">
        <f>IF(Table135[[#This Row],[Total]]&lt;&gt;"",RANK(Table135[[#This Row],[Total]],Table135[Total]),"")</f>
        <v>8</v>
      </c>
      <c r="M22" s="38" t="str">
        <f>IF(Table135[[#This Row],[Name]]&gt;"",Table135[[#This Row],[Name]],"")</f>
        <v/>
      </c>
      <c r="N22">
        <f>SUM(Table135[[#This Row],[Class]:[Column3]])-Table135[[#This Row],[Discard]]</f>
        <v>0</v>
      </c>
      <c r="O22" s="5">
        <f>RANK(Table135[[#This Row],[Total2]],Table135[Total2])</f>
        <v>8</v>
      </c>
    </row>
    <row r="23" spans="1:15">
      <c r="A23" s="33"/>
      <c r="B23" s="34"/>
      <c r="C23" s="34"/>
      <c r="D23" s="34"/>
      <c r="E23" s="34"/>
      <c r="F23" s="34"/>
      <c r="G23" s="34"/>
      <c r="J23" s="3">
        <f>IF(COUNT(Table135[[#This Row],[Class]:[Column4]])&gt;1,MIN(Table135[[#This Row],[Class]:[Column2]]),0)</f>
        <v>0</v>
      </c>
      <c r="K23" s="17">
        <f>SUM(Table135[[#This Row],[Class]:[Column3]])-Table135[[#This Row],[Discard]]*0.9999</f>
        <v>0</v>
      </c>
      <c r="L23" s="2">
        <f>IF(Table135[[#This Row],[Total]]&lt;&gt;"",RANK(Table135[[#This Row],[Total]],Table135[Total]),"")</f>
        <v>8</v>
      </c>
      <c r="M23" s="38" t="str">
        <f>IF(Table135[[#This Row],[Name]]&gt;"",Table135[[#This Row],[Name]],"")</f>
        <v/>
      </c>
      <c r="N23">
        <f>SUM(Table135[[#This Row],[Class]:[Column3]])-Table135[[#This Row],[Discard]]</f>
        <v>0</v>
      </c>
      <c r="O23" s="5">
        <f>RANK(Table135[[#This Row],[Total2]],Table135[Total2])</f>
        <v>8</v>
      </c>
    </row>
    <row r="24" spans="1:15">
      <c r="A24" s="33"/>
      <c r="B24" s="34"/>
      <c r="C24" s="34"/>
      <c r="D24" s="34"/>
      <c r="E24" s="34"/>
      <c r="F24" s="34"/>
      <c r="G24" s="34"/>
      <c r="J24" s="3">
        <f>IF(COUNT(Table135[[#This Row],[Class]:[Column4]])&gt;1,MIN(Table135[[#This Row],[Class]:[Column2]]),0)</f>
        <v>0</v>
      </c>
      <c r="K24" s="17">
        <f>SUM(Table135[[#This Row],[Class]:[Column3]])-Table135[[#This Row],[Discard]]*0.9999</f>
        <v>0</v>
      </c>
      <c r="L24" s="2">
        <f>IF(Table135[[#This Row],[Total]]&lt;&gt;"",RANK(Table135[[#This Row],[Total]],Table135[Total]),"")</f>
        <v>8</v>
      </c>
      <c r="M24" s="38" t="str">
        <f>IF(Table135[[#This Row],[Name]]&gt;"",Table135[[#This Row],[Name]],"")</f>
        <v/>
      </c>
      <c r="N24">
        <f>SUM(Table135[[#This Row],[Class]:[Column3]])-Table135[[#This Row],[Discard]]</f>
        <v>0</v>
      </c>
      <c r="O24" s="5">
        <f>RANK(Table135[[#This Row],[Total2]],Table135[Total2])</f>
        <v>8</v>
      </c>
    </row>
    <row r="25" spans="1:15">
      <c r="A25" s="33"/>
      <c r="B25" s="34"/>
      <c r="C25" s="34"/>
      <c r="D25" s="34"/>
      <c r="E25" s="34"/>
      <c r="F25" s="34"/>
      <c r="G25" s="34"/>
      <c r="J25" s="3">
        <f>IF(COUNT(Table135[[#This Row],[Class]:[Column4]])&gt;1,MIN(Table135[[#This Row],[Class]:[Column2]]),0)</f>
        <v>0</v>
      </c>
      <c r="K25" s="17">
        <f>SUM(Table135[[#This Row],[Class]:[Column3]])-Table135[[#This Row],[Discard]]*0.9999</f>
        <v>0</v>
      </c>
      <c r="L25" s="2">
        <f>IF(Table135[[#This Row],[Total]]&lt;&gt;"",RANK(Table135[[#This Row],[Total]],Table135[Total]),"")</f>
        <v>8</v>
      </c>
      <c r="M25" s="38" t="str">
        <f>IF(Table135[[#This Row],[Name]]&gt;"",Table135[[#This Row],[Name]],"")</f>
        <v/>
      </c>
      <c r="N25">
        <f>SUM(Table135[[#This Row],[Class]:[Column3]])-Table135[[#This Row],[Discard]]</f>
        <v>0</v>
      </c>
      <c r="O25" s="5">
        <f>RANK(Table135[[#This Row],[Total2]],Table135[Total2])</f>
        <v>8</v>
      </c>
    </row>
    <row r="26" spans="1:15">
      <c r="A26" s="33"/>
      <c r="B26" s="34"/>
      <c r="C26" s="34"/>
      <c r="D26" s="34"/>
      <c r="E26" s="34"/>
      <c r="F26" s="34"/>
      <c r="G26" s="34"/>
      <c r="J26" s="3">
        <f>IF(COUNT(Table135[[#This Row],[Class]:[Column4]])&gt;1,MIN(Table135[[#This Row],[Class]:[Column2]]),0)</f>
        <v>0</v>
      </c>
      <c r="K26" s="17">
        <f>SUM(Table135[[#This Row],[Class]:[Column3]])-Table135[[#This Row],[Discard]]*0.9999</f>
        <v>0</v>
      </c>
      <c r="L26" s="2">
        <f>IF(Table135[[#This Row],[Total]]&lt;&gt;"",RANK(Table135[[#This Row],[Total]],Table135[Total]),"")</f>
        <v>8</v>
      </c>
      <c r="M26" s="38" t="str">
        <f>IF(Table135[[#This Row],[Name]]&gt;"",Table135[[#This Row],[Name]],"")</f>
        <v/>
      </c>
      <c r="N26">
        <f>SUM(Table135[[#This Row],[Class]:[Column3]])-Table135[[#This Row],[Discard]]</f>
        <v>0</v>
      </c>
      <c r="O26" s="5">
        <f>RANK(Table135[[#This Row],[Total2]],Table135[Total2])</f>
        <v>8</v>
      </c>
    </row>
    <row r="27" spans="1:15">
      <c r="A27" s="33"/>
      <c r="B27" s="34"/>
      <c r="C27" s="34"/>
      <c r="D27" s="34"/>
      <c r="E27" s="34"/>
      <c r="F27" s="34"/>
      <c r="G27" s="34"/>
      <c r="J27" s="3">
        <f>IF(COUNT(Table135[[#This Row],[Class]:[Column4]])&gt;1,MIN(Table135[[#This Row],[Class]:[Column2]]),0)</f>
        <v>0</v>
      </c>
      <c r="K27" s="17">
        <f>SUM(Table135[[#This Row],[Class]:[Column3]])-Table135[[#This Row],[Discard]]*0.9999</f>
        <v>0</v>
      </c>
      <c r="L27" s="2">
        <f>IF(Table135[[#This Row],[Total]]&lt;&gt;"",RANK(Table135[[#This Row],[Total]],Table135[Total]),"")</f>
        <v>8</v>
      </c>
      <c r="M27" s="38" t="str">
        <f>IF(Table135[[#This Row],[Name]]&gt;"",Table135[[#This Row],[Name]],"")</f>
        <v/>
      </c>
      <c r="N27">
        <f>SUM(Table135[[#This Row],[Class]:[Column3]])-Table135[[#This Row],[Discard]]</f>
        <v>0</v>
      </c>
      <c r="O27" s="5">
        <f>RANK(Table135[[#This Row],[Total2]],Table135[Total2])</f>
        <v>8</v>
      </c>
    </row>
    <row r="28" spans="1:15">
      <c r="A28" s="33"/>
      <c r="B28" s="34"/>
      <c r="C28" s="34"/>
      <c r="D28" s="34"/>
      <c r="E28" s="34"/>
      <c r="F28" s="34"/>
      <c r="G28" s="34"/>
      <c r="J28" s="3">
        <f>IF(COUNT(Table135[[#This Row],[Class]:[Column4]])&gt;1,MIN(Table135[[#This Row],[Class]:[Column2]]),0)</f>
        <v>0</v>
      </c>
      <c r="K28" s="17">
        <f>SUM(Table135[[#This Row],[Class]:[Column3]])-Table135[[#This Row],[Discard]]*0.9999</f>
        <v>0</v>
      </c>
      <c r="L28" s="2">
        <f>IF(Table135[[#This Row],[Total]]&lt;&gt;"",RANK(Table135[[#This Row],[Total]],Table135[Total]),"")</f>
        <v>8</v>
      </c>
      <c r="M28" s="38" t="str">
        <f>IF(Table135[[#This Row],[Name]]&gt;"",Table135[[#This Row],[Name]],"")</f>
        <v/>
      </c>
      <c r="N28">
        <f>SUM(Table135[[#This Row],[Class]:[Column3]])-Table135[[#This Row],[Discard]]</f>
        <v>0</v>
      </c>
      <c r="O28" s="5">
        <f>RANK(Table135[[#This Row],[Total2]],Table135[Total2])</f>
        <v>8</v>
      </c>
    </row>
    <row r="29" spans="1:15">
      <c r="A29" s="33"/>
      <c r="B29" s="34"/>
      <c r="C29" s="34"/>
      <c r="D29" s="34"/>
      <c r="E29" s="34"/>
      <c r="F29" s="34"/>
      <c r="G29" s="34"/>
      <c r="J29" s="3">
        <f>IF(COUNT(Table135[[#This Row],[Class]:[Column4]])&gt;1,MIN(Table135[[#This Row],[Class]:[Column2]]),0)</f>
        <v>0</v>
      </c>
      <c r="K29" s="17">
        <f>SUM(Table135[[#This Row],[Class]:[Column3]])-Table135[[#This Row],[Discard]]*0.9999</f>
        <v>0</v>
      </c>
      <c r="L29" s="2">
        <f>IF(Table135[[#This Row],[Total]]&lt;&gt;"",RANK(Table135[[#This Row],[Total]],Table135[Total]),"")</f>
        <v>8</v>
      </c>
      <c r="M29" s="38" t="str">
        <f>IF(Table135[[#This Row],[Name]]&gt;"",Table135[[#This Row],[Name]],"")</f>
        <v/>
      </c>
      <c r="N29">
        <f>SUM(Table135[[#This Row],[Class]:[Column3]])-Table135[[#This Row],[Discard]]</f>
        <v>0</v>
      </c>
      <c r="O29" s="5">
        <f>RANK(Table135[[#This Row],[Total2]],Table135[Total2])</f>
        <v>8</v>
      </c>
    </row>
    <row r="30" spans="1:15">
      <c r="A30" s="33"/>
      <c r="B30" s="34"/>
      <c r="C30" s="34"/>
      <c r="D30" s="34"/>
      <c r="E30" s="34"/>
      <c r="F30" s="34"/>
      <c r="G30" s="34"/>
      <c r="J30" s="3">
        <f>IF(COUNT(Table135[[#This Row],[Class]:[Column4]])&gt;1,MIN(Table135[[#This Row],[Class]:[Column2]]),0)</f>
        <v>0</v>
      </c>
      <c r="K30" s="17">
        <f>SUM(Table135[[#This Row],[Class]:[Column3]])-Table135[[#This Row],[Discard]]*0.9999</f>
        <v>0</v>
      </c>
      <c r="L30" s="2">
        <f>IF(Table135[[#This Row],[Total]]&lt;&gt;"",RANK(Table135[[#This Row],[Total]],Table135[Total]),"")</f>
        <v>8</v>
      </c>
      <c r="M30" s="38" t="str">
        <f>IF(Table135[[#This Row],[Name]]&gt;"",Table135[[#This Row],[Name]],"")</f>
        <v/>
      </c>
      <c r="N30">
        <f>SUM(Table135[[#This Row],[Class]:[Column3]])-Table135[[#This Row],[Discard]]</f>
        <v>0</v>
      </c>
      <c r="O30" s="5">
        <f>RANK(Table135[[#This Row],[Total2]],Table135[Total2])</f>
        <v>8</v>
      </c>
    </row>
    <row r="31" spans="1:15">
      <c r="A31" s="33"/>
      <c r="B31" s="34"/>
      <c r="C31" s="34"/>
      <c r="D31" s="34"/>
      <c r="E31" s="34"/>
      <c r="F31" s="34"/>
      <c r="G31" s="34"/>
      <c r="J31" s="3">
        <f>IF(COUNT(Table135[[#This Row],[Class]:[Column4]])&gt;1,MIN(Table135[[#This Row],[Class]:[Column2]]),0)</f>
        <v>0</v>
      </c>
      <c r="K31" s="17">
        <f>SUM(Table135[[#This Row],[Class]:[Column3]])-Table135[[#This Row],[Discard]]*0.9999</f>
        <v>0</v>
      </c>
      <c r="L31" s="2">
        <f>IF(Table135[[#This Row],[Total]]&lt;&gt;"",RANK(Table135[[#This Row],[Total]],Table135[Total]),"")</f>
        <v>8</v>
      </c>
      <c r="M31" s="38" t="str">
        <f>IF(Table135[[#This Row],[Name]]&gt;"",Table135[[#This Row],[Name]],"")</f>
        <v/>
      </c>
      <c r="N31">
        <f>SUM(Table135[[#This Row],[Class]:[Column3]])-Table135[[#This Row],[Discard]]</f>
        <v>0</v>
      </c>
      <c r="O31" s="5">
        <f>RANK(Table135[[#This Row],[Total2]],Table135[Total2])</f>
        <v>8</v>
      </c>
    </row>
    <row r="32" spans="1:15">
      <c r="A32" s="33"/>
      <c r="B32" s="34"/>
      <c r="C32" s="34"/>
      <c r="D32" s="34"/>
      <c r="E32" s="34"/>
      <c r="F32" s="34"/>
      <c r="G32" s="34"/>
      <c r="J32" s="3">
        <f>IF(COUNT(Table135[[#This Row],[Class]:[Column4]])&gt;1,MIN(Table135[[#This Row],[Class]:[Column2]]),0)</f>
        <v>0</v>
      </c>
      <c r="K32" s="17">
        <f>SUM(Table135[[#This Row],[Class]:[Column3]])-Table135[[#This Row],[Discard]]*0.9999</f>
        <v>0</v>
      </c>
      <c r="L32" s="2">
        <f>IF(Table135[[#This Row],[Total]]&lt;&gt;"",RANK(Table135[[#This Row],[Total]],Table135[Total]),"")</f>
        <v>8</v>
      </c>
      <c r="M32" s="38" t="str">
        <f>IF(Table135[[#This Row],[Name]]&gt;"",Table135[[#This Row],[Name]],"")</f>
        <v/>
      </c>
      <c r="N32">
        <f>SUM(Table135[[#This Row],[Class]:[Column3]])-Table135[[#This Row],[Discard]]</f>
        <v>0</v>
      </c>
      <c r="O32" s="5">
        <f>RANK(Table135[[#This Row],[Total2]],Table135[Total2])</f>
        <v>8</v>
      </c>
    </row>
    <row r="33" spans="1:15">
      <c r="A33" s="33"/>
      <c r="B33" s="34"/>
      <c r="C33" s="34"/>
      <c r="D33" s="34"/>
      <c r="E33" s="34"/>
      <c r="F33" s="34"/>
      <c r="G33" s="34"/>
      <c r="J33" s="3">
        <f>IF(COUNT(Table135[[#This Row],[Class]:[Column4]])&gt;1,MIN(Table135[[#This Row],[Class]:[Column2]]),0)</f>
        <v>0</v>
      </c>
      <c r="K33" s="17">
        <f>SUM(Table135[[#This Row],[Class]:[Column3]])-Table135[[#This Row],[Discard]]*0.9999</f>
        <v>0</v>
      </c>
      <c r="L33" s="2">
        <f>IF(Table135[[#This Row],[Total]]&lt;&gt;"",RANK(Table135[[#This Row],[Total]],Table135[Total]),"")</f>
        <v>8</v>
      </c>
      <c r="M33" s="38" t="str">
        <f>IF(Table135[[#This Row],[Name]]&gt;"",Table135[[#This Row],[Name]],"")</f>
        <v/>
      </c>
      <c r="N33">
        <f>SUM(Table135[[#This Row],[Class]:[Column3]])-Table135[[#This Row],[Discard]]</f>
        <v>0</v>
      </c>
      <c r="O33" s="5">
        <f>RANK(Table135[[#This Row],[Total2]],Table135[Total2])</f>
        <v>8</v>
      </c>
    </row>
    <row r="34" spans="1:15">
      <c r="A34" s="33"/>
      <c r="B34" s="34"/>
      <c r="C34" s="34"/>
      <c r="D34" s="34"/>
      <c r="E34" s="34"/>
      <c r="F34" s="34"/>
      <c r="G34" s="34"/>
      <c r="J34" s="3">
        <f>IF(COUNT(Table135[[#This Row],[Class]:[Column4]])&gt;1,MIN(Table135[[#This Row],[Class]:[Column2]]),0)</f>
        <v>0</v>
      </c>
      <c r="K34" s="17">
        <f>SUM(Table135[[#This Row],[Class]:[Column3]])-Table135[[#This Row],[Discard]]*0.9999</f>
        <v>0</v>
      </c>
      <c r="L34" s="2">
        <f>IF(Table135[[#This Row],[Total]]&lt;&gt;"",RANK(Table135[[#This Row],[Total]],Table135[Total]),"")</f>
        <v>8</v>
      </c>
      <c r="M34" s="38" t="str">
        <f>IF(Table135[[#This Row],[Name]]&gt;"",Table135[[#This Row],[Name]],"")</f>
        <v/>
      </c>
      <c r="N34">
        <f>SUM(Table135[[#This Row],[Class]:[Column3]])-Table135[[#This Row],[Discard]]</f>
        <v>0</v>
      </c>
      <c r="O34" s="5">
        <f>RANK(Table135[[#This Row],[Total2]],Table135[Total2])</f>
        <v>8</v>
      </c>
    </row>
    <row r="35" spans="1:15">
      <c r="A35" s="33"/>
      <c r="B35" s="34"/>
      <c r="C35" s="34"/>
      <c r="D35" s="34"/>
      <c r="E35" s="34"/>
      <c r="F35" s="34"/>
      <c r="G35" s="34"/>
      <c r="J35" s="3">
        <f>IF(COUNT(Table135[[#This Row],[Class]:[Column4]])&gt;1,MIN(Table135[[#This Row],[Class]:[Column2]]),0)</f>
        <v>0</v>
      </c>
      <c r="K35" s="17">
        <f>SUM(Table135[[#This Row],[Class]:[Column3]])-Table135[[#This Row],[Discard]]*0.9999</f>
        <v>0</v>
      </c>
      <c r="L35" s="2">
        <f>IF(Table135[[#This Row],[Total]]&lt;&gt;"",RANK(Table135[[#This Row],[Total]],Table135[Total]),"")</f>
        <v>8</v>
      </c>
      <c r="M35" s="38" t="str">
        <f>IF(Table135[[#This Row],[Name]]&gt;"",Table135[[#This Row],[Name]],"")</f>
        <v/>
      </c>
      <c r="N35">
        <f>SUM(Table135[[#This Row],[Class]:[Column3]])-Table135[[#This Row],[Discard]]</f>
        <v>0</v>
      </c>
      <c r="O35" s="5">
        <f>RANK(Table135[[#This Row],[Total2]],Table135[Total2])</f>
        <v>8</v>
      </c>
    </row>
    <row r="36" spans="1:15">
      <c r="A36" s="33"/>
      <c r="B36" s="34"/>
      <c r="C36" s="34"/>
      <c r="D36" s="34"/>
      <c r="E36" s="34"/>
      <c r="F36" s="34"/>
      <c r="G36" s="34"/>
      <c r="J36" s="3">
        <f>IF(COUNT(Table135[[#This Row],[Class]:[Column4]])&gt;1,MIN(Table135[[#This Row],[Class]:[Column2]]),0)</f>
        <v>0</v>
      </c>
      <c r="K36" s="17">
        <f>SUM(Table135[[#This Row],[Class]:[Column3]])-Table135[[#This Row],[Discard]]*0.9999</f>
        <v>0</v>
      </c>
      <c r="L36" s="2">
        <f>IF(Table135[[#This Row],[Total]]&lt;&gt;"",RANK(Table135[[#This Row],[Total]],Table135[Total]),"")</f>
        <v>8</v>
      </c>
      <c r="M36" s="38" t="str">
        <f>IF(Table135[[#This Row],[Name]]&gt;"",Table135[[#This Row],[Name]],"")</f>
        <v/>
      </c>
      <c r="N36">
        <f>SUM(Table135[[#This Row],[Class]:[Column3]])-Table135[[#This Row],[Discard]]</f>
        <v>0</v>
      </c>
      <c r="O36" s="5">
        <f>RANK(Table135[[#This Row],[Total2]],Table135[Total2])</f>
        <v>8</v>
      </c>
    </row>
    <row r="37" spans="1:15">
      <c r="A37" s="33"/>
      <c r="B37" s="34"/>
      <c r="C37" s="34"/>
      <c r="D37" s="34"/>
      <c r="E37" s="34"/>
      <c r="F37" s="34"/>
      <c r="G37" s="34"/>
      <c r="J37" s="3">
        <f>IF(COUNT(Table135[[#This Row],[Class]:[Column4]])&gt;1,MIN(Table135[[#This Row],[Class]:[Column2]]),0)</f>
        <v>0</v>
      </c>
      <c r="K37" s="17">
        <f>SUM(Table135[[#This Row],[Class]:[Column3]])-Table135[[#This Row],[Discard]]*0.9999</f>
        <v>0</v>
      </c>
      <c r="L37" s="2">
        <f>IF(Table135[[#This Row],[Total]]&lt;&gt;"",RANK(Table135[[#This Row],[Total]],Table135[Total]),"")</f>
        <v>8</v>
      </c>
      <c r="M37" s="38" t="str">
        <f>IF(Table135[[#This Row],[Name]]&gt;"",Table135[[#This Row],[Name]],"")</f>
        <v/>
      </c>
      <c r="N37">
        <f>SUM(Table135[[#This Row],[Class]:[Column3]])-Table135[[#This Row],[Discard]]</f>
        <v>0</v>
      </c>
      <c r="O37" s="5">
        <f>RANK(Table135[[#This Row],[Total2]],Table135[Total2])</f>
        <v>8</v>
      </c>
    </row>
    <row r="38" spans="1:15">
      <c r="A38" s="33"/>
      <c r="B38" s="34"/>
      <c r="C38" s="34"/>
      <c r="D38" s="34"/>
      <c r="E38" s="34"/>
      <c r="F38" s="34"/>
      <c r="G38" s="34"/>
      <c r="J38" s="3">
        <f>IF(COUNT(Table135[[#This Row],[Class]:[Column4]])&gt;1,MIN(Table135[[#This Row],[Class]:[Column2]]),0)</f>
        <v>0</v>
      </c>
      <c r="K38" s="17">
        <f>SUM(Table135[[#This Row],[Class]:[Column3]])-Table135[[#This Row],[Discard]]*0.9999</f>
        <v>0</v>
      </c>
      <c r="L38" s="2">
        <f>IF(Table135[[#This Row],[Total]]&lt;&gt;"",RANK(Table135[[#This Row],[Total]],Table135[Total]),"")</f>
        <v>8</v>
      </c>
      <c r="M38" s="38" t="str">
        <f>IF(Table135[[#This Row],[Name]]&gt;"",Table135[[#This Row],[Name]],"")</f>
        <v/>
      </c>
      <c r="N38">
        <f>SUM(Table135[[#This Row],[Class]:[Column3]])-Table135[[#This Row],[Discard]]</f>
        <v>0</v>
      </c>
      <c r="O38" s="5">
        <f>RANK(Table135[[#This Row],[Total2]],Table135[Total2])</f>
        <v>8</v>
      </c>
    </row>
    <row r="39" spans="1:15">
      <c r="A39" s="33"/>
      <c r="B39" s="34"/>
      <c r="C39" s="34"/>
      <c r="D39" s="34"/>
      <c r="E39" s="34"/>
      <c r="F39" s="34"/>
      <c r="G39" s="34"/>
      <c r="J39" s="3">
        <f>IF(COUNT(Table135[[#This Row],[Class]:[Column4]])&gt;1,MIN(Table135[[#This Row],[Class]:[Column2]]),0)</f>
        <v>0</v>
      </c>
      <c r="K39" s="17">
        <f>SUM(Table135[[#This Row],[Class]:[Column3]])-Table135[[#This Row],[Discard]]*0.9999</f>
        <v>0</v>
      </c>
      <c r="L39" s="2">
        <f>IF(Table135[[#This Row],[Total]]&lt;&gt;"",RANK(Table135[[#This Row],[Total]],Table135[Total]),"")</f>
        <v>8</v>
      </c>
      <c r="M39" s="38" t="str">
        <f>IF(Table135[[#This Row],[Name]]&gt;"",Table135[[#This Row],[Name]],"")</f>
        <v/>
      </c>
      <c r="N39">
        <f>SUM(Table135[[#This Row],[Class]:[Column3]])-Table135[[#This Row],[Discard]]</f>
        <v>0</v>
      </c>
      <c r="O39" s="5">
        <f>RANK(Table135[[#This Row],[Total2]],Table135[Total2])</f>
        <v>8</v>
      </c>
    </row>
    <row r="40" spans="1:15">
      <c r="A40" s="33"/>
      <c r="B40" s="34"/>
      <c r="C40" s="34"/>
      <c r="D40" s="34"/>
      <c r="E40" s="34"/>
      <c r="F40" s="34"/>
      <c r="G40" s="34"/>
      <c r="J40" s="3">
        <f>IF(COUNT(Table135[[#This Row],[Class]:[Column4]])&gt;1,MIN(Table135[[#This Row],[Class]:[Column2]]),0)</f>
        <v>0</v>
      </c>
      <c r="K40" s="17">
        <f>SUM(Table135[[#This Row],[Class]:[Column3]])-Table135[[#This Row],[Discard]]*0.9999</f>
        <v>0</v>
      </c>
      <c r="L40" s="2">
        <f>IF(Table135[[#This Row],[Total]]&lt;&gt;"",RANK(Table135[[#This Row],[Total]],Table135[Total]),"")</f>
        <v>8</v>
      </c>
      <c r="M40" s="38" t="str">
        <f>IF(Table135[[#This Row],[Name]]&gt;"",Table135[[#This Row],[Name]],"")</f>
        <v/>
      </c>
      <c r="N40">
        <f>SUM(Table135[[#This Row],[Class]:[Column3]])-Table135[[#This Row],[Discard]]</f>
        <v>0</v>
      </c>
      <c r="O40" s="5">
        <f>RANK(Table135[[#This Row],[Total2]],Table135[Total2])</f>
        <v>8</v>
      </c>
    </row>
    <row r="41" spans="1:15">
      <c r="A41" s="33"/>
      <c r="B41" s="34"/>
      <c r="C41" s="34"/>
      <c r="D41" s="34"/>
      <c r="E41" s="34"/>
      <c r="F41" s="34"/>
      <c r="G41" s="34"/>
      <c r="J41" s="3">
        <f>IF(COUNT(Table135[[#This Row],[Class]:[Column4]])&gt;1,MIN(Table135[[#This Row],[Class]:[Column2]]),0)</f>
        <v>0</v>
      </c>
      <c r="K41" s="17">
        <f>SUM(Table135[[#This Row],[Class]:[Column3]])-Table135[[#This Row],[Discard]]*0.9999</f>
        <v>0</v>
      </c>
      <c r="L41" s="2">
        <f>IF(Table135[[#This Row],[Total]]&lt;&gt;"",RANK(Table135[[#This Row],[Total]],Table135[Total]),"")</f>
        <v>8</v>
      </c>
      <c r="M41" s="38" t="str">
        <f>IF(Table135[[#This Row],[Name]]&gt;"",Table135[[#This Row],[Name]],"")</f>
        <v/>
      </c>
      <c r="N41">
        <f>SUM(Table135[[#This Row],[Class]:[Column3]])-Table135[[#This Row],[Discard]]</f>
        <v>0</v>
      </c>
      <c r="O41" s="5">
        <f>RANK(Table135[[#This Row],[Total2]],Table135[Total2])</f>
        <v>8</v>
      </c>
    </row>
    <row r="42" spans="1:15">
      <c r="A42" s="33"/>
      <c r="B42" s="34"/>
      <c r="C42" s="34"/>
      <c r="D42" s="34"/>
      <c r="E42" s="34"/>
      <c r="F42" s="34"/>
      <c r="G42" s="34"/>
      <c r="J42" s="3">
        <f>IF(COUNT(Table135[[#This Row],[Class]:[Column4]])&gt;1,MIN(Table135[[#This Row],[Class]:[Column2]]),0)</f>
        <v>0</v>
      </c>
      <c r="K42" s="17">
        <f>SUM(Table135[[#This Row],[Class]:[Column3]])-Table135[[#This Row],[Discard]]*0.9999</f>
        <v>0</v>
      </c>
      <c r="L42" s="2">
        <f>IF(Table135[[#This Row],[Total]]&lt;&gt;"",RANK(Table135[[#This Row],[Total]],Table135[Total]),"")</f>
        <v>8</v>
      </c>
      <c r="M42" s="38" t="str">
        <f>IF(Table135[[#This Row],[Name]]&gt;"",Table135[[#This Row],[Name]],"")</f>
        <v/>
      </c>
      <c r="N42">
        <f>SUM(Table135[[#This Row],[Class]:[Column3]])-Table135[[#This Row],[Discard]]</f>
        <v>0</v>
      </c>
      <c r="O42" s="5">
        <f>RANK(Table135[[#This Row],[Total2]],Table135[Total2])</f>
        <v>8</v>
      </c>
    </row>
    <row r="43" spans="1:15">
      <c r="A43" s="33"/>
      <c r="B43" s="34"/>
      <c r="C43" s="34"/>
      <c r="D43" s="34"/>
      <c r="E43" s="34"/>
      <c r="F43" s="34"/>
      <c r="G43" s="34"/>
      <c r="J43" s="3">
        <f>IF(COUNT(Table135[[#This Row],[Class]:[Column4]])&gt;1,MIN(Table135[[#This Row],[Class]:[Column2]]),0)</f>
        <v>0</v>
      </c>
      <c r="K43" s="17">
        <f>SUM(Table135[[#This Row],[Class]:[Column3]])-Table135[[#This Row],[Discard]]*0.9999</f>
        <v>0</v>
      </c>
      <c r="L43" s="2">
        <f>IF(Table135[[#This Row],[Total]]&lt;&gt;"",RANK(Table135[[#This Row],[Total]],Table135[Total]),"")</f>
        <v>8</v>
      </c>
      <c r="M43" s="38" t="str">
        <f>IF(Table135[[#This Row],[Name]]&gt;"",Table135[[#This Row],[Name]],"")</f>
        <v/>
      </c>
      <c r="N43">
        <f>SUM(Table135[[#This Row],[Class]:[Column3]])-Table135[[#This Row],[Discard]]</f>
        <v>0</v>
      </c>
      <c r="O43" s="5">
        <f>RANK(Table135[[#This Row],[Total2]],Table135[Total2])</f>
        <v>8</v>
      </c>
    </row>
    <row r="44" spans="1:15">
      <c r="A44" s="33"/>
      <c r="B44" s="34"/>
      <c r="C44" s="34"/>
      <c r="D44" s="34"/>
      <c r="E44" s="34"/>
      <c r="F44" s="34"/>
      <c r="G44" s="34"/>
      <c r="J44" s="3">
        <f>IF(COUNT(Table135[[#This Row],[Class]:[Column4]])&gt;1,MIN(Table135[[#This Row],[Class]:[Column2]]),0)</f>
        <v>0</v>
      </c>
      <c r="K44" s="17">
        <f>SUM(Table135[[#This Row],[Class]:[Column3]])-Table135[[#This Row],[Discard]]*0.9999</f>
        <v>0</v>
      </c>
      <c r="L44" s="2">
        <f>IF(Table135[[#This Row],[Total]]&lt;&gt;"",RANK(Table135[[#This Row],[Total]],Table135[Total]),"")</f>
        <v>8</v>
      </c>
      <c r="M44" s="38" t="str">
        <f>IF(Table135[[#This Row],[Name]]&gt;"",Table135[[#This Row],[Name]],"")</f>
        <v/>
      </c>
      <c r="N44">
        <f>SUM(Table135[[#This Row],[Class]:[Column3]])-Table135[[#This Row],[Discard]]</f>
        <v>0</v>
      </c>
      <c r="O44" s="5">
        <f>RANK(Table135[[#This Row],[Total2]],Table135[Total2])</f>
        <v>8</v>
      </c>
    </row>
    <row r="45" spans="1:15">
      <c r="A45" s="33"/>
      <c r="B45" s="34"/>
      <c r="C45" s="34"/>
      <c r="D45" s="34"/>
      <c r="E45" s="34"/>
      <c r="F45" s="34"/>
      <c r="G45" s="34"/>
      <c r="J45" s="3">
        <f>IF(COUNT(Table135[[#This Row],[Class]:[Column4]])&gt;1,MIN(Table135[[#This Row],[Class]:[Column2]]),0)</f>
        <v>0</v>
      </c>
      <c r="K45" s="17">
        <f>SUM(Table135[[#This Row],[Class]:[Column3]])-Table135[[#This Row],[Discard]]*0.9999</f>
        <v>0</v>
      </c>
      <c r="L45" s="2">
        <f>IF(Table135[[#This Row],[Total]]&lt;&gt;"",RANK(Table135[[#This Row],[Total]],Table135[Total]),"")</f>
        <v>8</v>
      </c>
      <c r="M45" s="38" t="str">
        <f>IF(Table135[[#This Row],[Name]]&gt;"",Table135[[#This Row],[Name]],"")</f>
        <v/>
      </c>
      <c r="N45">
        <f>SUM(Table135[[#This Row],[Class]:[Column3]])-Table135[[#This Row],[Discard]]</f>
        <v>0</v>
      </c>
      <c r="O45" s="5">
        <f>RANK(Table135[[#This Row],[Total2]],Table135[Total2])</f>
        <v>8</v>
      </c>
    </row>
    <row r="46" spans="1:15">
      <c r="A46" s="33"/>
      <c r="B46" s="34"/>
      <c r="C46" s="34"/>
      <c r="D46" s="34"/>
      <c r="E46" s="34"/>
      <c r="F46" s="34"/>
      <c r="G46" s="34"/>
      <c r="J46" s="3">
        <f>IF(COUNT(Table135[[#This Row],[Class]:[Column4]])&gt;1,MIN(Table135[[#This Row],[Class]:[Column2]]),0)</f>
        <v>0</v>
      </c>
      <c r="K46" s="17">
        <f>SUM(Table135[[#This Row],[Class]:[Column3]])-Table135[[#This Row],[Discard]]*0.9999</f>
        <v>0</v>
      </c>
      <c r="L46" s="2">
        <f>IF(Table135[[#This Row],[Total]]&lt;&gt;"",RANK(Table135[[#This Row],[Total]],Table135[Total]),"")</f>
        <v>8</v>
      </c>
      <c r="M46" s="38" t="str">
        <f>IF(Table135[[#This Row],[Name]]&gt;"",Table135[[#This Row],[Name]],"")</f>
        <v/>
      </c>
      <c r="N46">
        <f>SUM(Table135[[#This Row],[Class]:[Column3]])-Table135[[#This Row],[Discard]]</f>
        <v>0</v>
      </c>
      <c r="O46" s="5">
        <f>RANK(Table135[[#This Row],[Total2]],Table135[Total2])</f>
        <v>8</v>
      </c>
    </row>
    <row r="47" spans="1:15">
      <c r="A47" s="33"/>
      <c r="B47" s="34"/>
      <c r="C47" s="34"/>
      <c r="D47" s="34"/>
      <c r="E47" s="34"/>
      <c r="F47" s="34"/>
      <c r="G47" s="34"/>
      <c r="J47" s="3">
        <f>IF(COUNT(Table135[[#This Row],[Class]:[Column4]])&gt;1,MIN(Table135[[#This Row],[Class]:[Column2]]),0)</f>
        <v>0</v>
      </c>
      <c r="K47" s="17">
        <f>SUM(Table135[[#This Row],[Class]:[Column3]])-Table135[[#This Row],[Discard]]*0.9999</f>
        <v>0</v>
      </c>
      <c r="L47" s="2">
        <f>IF(Table135[[#This Row],[Total]]&lt;&gt;"",RANK(Table135[[#This Row],[Total]],Table135[Total]),"")</f>
        <v>8</v>
      </c>
      <c r="M47" s="38" t="str">
        <f>IF(Table135[[#This Row],[Name]]&gt;"",Table135[[#This Row],[Name]],"")</f>
        <v/>
      </c>
      <c r="N47">
        <f>SUM(Table135[[#This Row],[Class]:[Column3]])-Table135[[#This Row],[Discard]]</f>
        <v>0</v>
      </c>
      <c r="O47" s="5">
        <f>RANK(Table135[[#This Row],[Total2]],Table135[Total2])</f>
        <v>8</v>
      </c>
    </row>
    <row r="48" spans="1:15">
      <c r="A48" s="33"/>
      <c r="B48" s="34"/>
      <c r="C48" s="34"/>
      <c r="D48" s="34"/>
      <c r="E48" s="34"/>
      <c r="F48" s="34"/>
      <c r="G48" s="34"/>
      <c r="J48" s="3">
        <f>IF(COUNT(Table135[[#This Row],[Class]:[Column4]])&gt;1,MIN(Table135[[#This Row],[Class]:[Column2]]),0)</f>
        <v>0</v>
      </c>
      <c r="K48" s="17">
        <f>SUM(Table135[[#This Row],[Class]:[Column3]])-Table135[[#This Row],[Discard]]*0.9999</f>
        <v>0</v>
      </c>
      <c r="L48" s="2">
        <f>IF(Table135[[#This Row],[Total]]&lt;&gt;"",RANK(Table135[[#This Row],[Total]],Table135[Total]),"")</f>
        <v>8</v>
      </c>
      <c r="M48" s="38" t="str">
        <f>IF(Table135[[#This Row],[Name]]&gt;"",Table135[[#This Row],[Name]],"")</f>
        <v/>
      </c>
      <c r="N48">
        <f>SUM(Table135[[#This Row],[Class]:[Column3]])-Table135[[#This Row],[Discard]]</f>
        <v>0</v>
      </c>
      <c r="O48" s="5">
        <f>RANK(Table135[[#This Row],[Total2]],Table135[Total2])</f>
        <v>8</v>
      </c>
    </row>
    <row r="49" spans="1:15">
      <c r="A49" s="33"/>
      <c r="B49" s="34"/>
      <c r="C49" s="34"/>
      <c r="D49" s="34"/>
      <c r="E49" s="34"/>
      <c r="F49" s="34"/>
      <c r="G49" s="34"/>
      <c r="J49" s="3">
        <f>IF(COUNT(Table135[[#This Row],[Class]:[Column4]])&gt;1,MIN(Table135[[#This Row],[Class]:[Column2]]),0)</f>
        <v>0</v>
      </c>
      <c r="K49" s="17">
        <f>SUM(Table135[[#This Row],[Class]:[Column3]])-Table135[[#This Row],[Discard]]*0.9999</f>
        <v>0</v>
      </c>
      <c r="L49" s="2">
        <f>IF(Table135[[#This Row],[Total]]&lt;&gt;"",RANK(Table135[[#This Row],[Total]],Table135[Total]),"")</f>
        <v>8</v>
      </c>
      <c r="M49" s="38" t="str">
        <f>IF(Table135[[#This Row],[Name]]&gt;"",Table135[[#This Row],[Name]],"")</f>
        <v/>
      </c>
      <c r="N49">
        <f>SUM(Table135[[#This Row],[Class]:[Column3]])-Table135[[#This Row],[Discard]]</f>
        <v>0</v>
      </c>
      <c r="O49" s="5">
        <f>RANK(Table135[[#This Row],[Total2]],Table135[Total2])</f>
        <v>8</v>
      </c>
    </row>
    <row r="50" spans="1:15">
      <c r="A50" s="33"/>
      <c r="B50" s="34"/>
      <c r="C50" s="34"/>
      <c r="D50" s="34"/>
      <c r="E50" s="34"/>
      <c r="F50" s="34"/>
      <c r="G50" s="34"/>
      <c r="J50" s="3">
        <f>IF(COUNT(Table135[[#This Row],[Class]:[Column4]])&gt;1,MIN(Table135[[#This Row],[Class]:[Column2]]),0)</f>
        <v>0</v>
      </c>
      <c r="K50" s="17">
        <f>SUM(Table135[[#This Row],[Class]:[Column3]])-Table135[[#This Row],[Discard]]*0.9999</f>
        <v>0</v>
      </c>
      <c r="L50" s="2">
        <f>IF(Table135[[#This Row],[Total]]&lt;&gt;"",RANK(Table135[[#This Row],[Total]],Table135[Total]),"")</f>
        <v>8</v>
      </c>
      <c r="M50" s="38" t="str">
        <f>IF(Table135[[#This Row],[Name]]&gt;"",Table135[[#This Row],[Name]],"")</f>
        <v/>
      </c>
      <c r="N50">
        <f>SUM(Table135[[#This Row],[Class]:[Column3]])-Table135[[#This Row],[Discard]]</f>
        <v>0</v>
      </c>
      <c r="O50" s="5">
        <f>RANK(Table135[[#This Row],[Total2]],Table135[Total2])</f>
        <v>8</v>
      </c>
    </row>
    <row r="51" spans="1:15">
      <c r="A51" s="33"/>
      <c r="B51" s="34"/>
      <c r="C51" s="34"/>
      <c r="D51" s="34"/>
      <c r="E51" s="34"/>
      <c r="F51" s="34"/>
      <c r="G51" s="34"/>
      <c r="J51" s="3">
        <f>IF(COUNT(Table135[[#This Row],[Class]:[Column4]])&gt;1,MIN(Table135[[#This Row],[Class]:[Column2]]),0)</f>
        <v>0</v>
      </c>
      <c r="K51" s="17">
        <f>SUM(Table135[[#This Row],[Class]:[Column3]])-Table135[[#This Row],[Discard]]*0.9999</f>
        <v>0</v>
      </c>
      <c r="L51" s="2">
        <f>IF(Table135[[#This Row],[Total]]&lt;&gt;"",RANK(Table135[[#This Row],[Total]],Table135[Total]),"")</f>
        <v>8</v>
      </c>
      <c r="M51" s="38" t="str">
        <f>IF(Table135[[#This Row],[Name]]&gt;"",Table135[[#This Row],[Name]],"")</f>
        <v/>
      </c>
      <c r="N51">
        <f>SUM(Table135[[#This Row],[Class]:[Column3]])-Table135[[#This Row],[Discard]]</f>
        <v>0</v>
      </c>
      <c r="O51" s="5">
        <f>RANK(Table135[[#This Row],[Total2]],Table135[Total2])</f>
        <v>8</v>
      </c>
    </row>
    <row r="52" spans="1:15">
      <c r="A52" s="33"/>
      <c r="B52" s="34"/>
      <c r="C52" s="34"/>
      <c r="D52" s="34"/>
      <c r="E52" s="34"/>
      <c r="F52" s="34"/>
      <c r="G52" s="34"/>
      <c r="J52" s="3">
        <f>IF(COUNT(Table135[[#This Row],[Class]:[Column4]])&gt;1,MIN(Table135[[#This Row],[Class]:[Column2]]),0)</f>
        <v>0</v>
      </c>
      <c r="K52" s="17">
        <f>SUM(Table135[[#This Row],[Class]:[Column3]])-Table135[[#This Row],[Discard]]*0.9999</f>
        <v>0</v>
      </c>
      <c r="L52" s="2">
        <f>IF(Table135[[#This Row],[Total]]&lt;&gt;"",RANK(Table135[[#This Row],[Total]],Table135[Total]),"")</f>
        <v>8</v>
      </c>
      <c r="M52" s="38" t="str">
        <f>IF(Table135[[#This Row],[Name]]&gt;"",Table135[[#This Row],[Name]],"")</f>
        <v/>
      </c>
      <c r="N52">
        <f>SUM(Table135[[#This Row],[Class]:[Column3]])-Table135[[#This Row],[Discard]]</f>
        <v>0</v>
      </c>
      <c r="O52" s="5">
        <f>RANK(Table135[[#This Row],[Total2]],Table135[Total2])</f>
        <v>8</v>
      </c>
    </row>
    <row r="53" spans="1:15">
      <c r="A53" s="33"/>
      <c r="B53" s="34"/>
      <c r="C53" s="34"/>
      <c r="D53" s="34"/>
      <c r="E53" s="34"/>
      <c r="F53" s="34"/>
      <c r="G53" s="34"/>
      <c r="J53" s="3">
        <f>IF(COUNT(Table135[[#This Row],[Class]:[Column4]])&gt;1,MIN(Table135[[#This Row],[Class]:[Column2]]),0)</f>
        <v>0</v>
      </c>
      <c r="K53" s="17">
        <f>SUM(Table135[[#This Row],[Class]:[Column3]])-Table135[[#This Row],[Discard]]*0.9999</f>
        <v>0</v>
      </c>
      <c r="L53" s="2">
        <f>IF(Table135[[#This Row],[Total]]&lt;&gt;"",RANK(Table135[[#This Row],[Total]],Table135[Total]),"")</f>
        <v>8</v>
      </c>
      <c r="M53" s="38" t="str">
        <f>IF(Table135[[#This Row],[Name]]&gt;"",Table135[[#This Row],[Name]],"")</f>
        <v/>
      </c>
      <c r="N53">
        <f>SUM(Table135[[#This Row],[Class]:[Column3]])-Table135[[#This Row],[Discard]]</f>
        <v>0</v>
      </c>
      <c r="O53" s="5">
        <f>RANK(Table135[[#This Row],[Total2]],Table135[Total2])</f>
        <v>8</v>
      </c>
    </row>
    <row r="54" spans="1:15">
      <c r="A54" s="33"/>
      <c r="B54" s="34"/>
      <c r="C54" s="34"/>
      <c r="D54" s="34"/>
      <c r="E54" s="34"/>
      <c r="F54" s="34"/>
      <c r="G54" s="34"/>
      <c r="J54" s="3">
        <f>IF(COUNT(Table135[[#This Row],[Class]:[Column4]])&gt;1,MIN(Table135[[#This Row],[Class]:[Column2]]),0)</f>
        <v>0</v>
      </c>
      <c r="K54" s="17">
        <f>SUM(Table135[[#This Row],[Class]:[Column3]])-Table135[[#This Row],[Discard]]*0.9999</f>
        <v>0</v>
      </c>
      <c r="L54" s="2">
        <f>IF(Table135[[#This Row],[Total]]&lt;&gt;"",RANK(Table135[[#This Row],[Total]],Table135[Total]),"")</f>
        <v>8</v>
      </c>
      <c r="M54" s="38" t="str">
        <f>IF(Table135[[#This Row],[Name]]&gt;"",Table135[[#This Row],[Name]],"")</f>
        <v/>
      </c>
      <c r="N54">
        <f>SUM(Table135[[#This Row],[Class]:[Column3]])-Table135[[#This Row],[Discard]]</f>
        <v>0</v>
      </c>
      <c r="O54" s="5">
        <f>RANK(Table135[[#This Row],[Total2]],Table135[Total2])</f>
        <v>8</v>
      </c>
    </row>
    <row r="55" spans="1:15">
      <c r="A55" s="33"/>
      <c r="B55" s="34"/>
      <c r="C55" s="34"/>
      <c r="D55" s="34"/>
      <c r="E55" s="34"/>
      <c r="F55" s="34"/>
      <c r="G55" s="34"/>
      <c r="J55" s="3">
        <f>IF(COUNT(Table135[[#This Row],[Class]:[Column4]])&gt;1,MIN(Table135[[#This Row],[Class]:[Column2]]),0)</f>
        <v>0</v>
      </c>
      <c r="K55" s="17">
        <f>SUM(Table135[[#This Row],[Class]:[Column3]])-Table135[[#This Row],[Discard]]*0.9999</f>
        <v>0</v>
      </c>
      <c r="L55" s="2">
        <f>IF(Table135[[#This Row],[Total]]&lt;&gt;"",RANK(Table135[[#This Row],[Total]],Table135[Total]),"")</f>
        <v>8</v>
      </c>
      <c r="M55" s="38" t="str">
        <f>IF(Table135[[#This Row],[Name]]&gt;"",Table135[[#This Row],[Name]],"")</f>
        <v/>
      </c>
      <c r="N55">
        <f>SUM(Table135[[#This Row],[Class]:[Column3]])-Table135[[#This Row],[Discard]]</f>
        <v>0</v>
      </c>
      <c r="O55" s="5">
        <f>RANK(Table135[[#This Row],[Total2]],Table135[Total2])</f>
        <v>8</v>
      </c>
    </row>
    <row r="56" spans="1:15">
      <c r="A56" s="33"/>
      <c r="B56" s="34"/>
      <c r="C56" s="34"/>
      <c r="D56" s="34"/>
      <c r="E56" s="34"/>
      <c r="F56" s="34"/>
      <c r="G56" s="34"/>
      <c r="J56" s="3">
        <f>IF(COUNT(Table135[[#This Row],[Class]:[Column4]])&gt;1,MIN(Table135[[#This Row],[Class]:[Column2]]),0)</f>
        <v>0</v>
      </c>
      <c r="K56" s="17">
        <f>SUM(Table135[[#This Row],[Class]:[Column3]])-Table135[[#This Row],[Discard]]*0.9999</f>
        <v>0</v>
      </c>
      <c r="L56" s="2">
        <f>IF(Table135[[#This Row],[Total]]&lt;&gt;"",RANK(Table135[[#This Row],[Total]],Table135[Total]),"")</f>
        <v>8</v>
      </c>
      <c r="M56" s="38" t="str">
        <f>IF(Table135[[#This Row],[Name]]&gt;"",Table135[[#This Row],[Name]],"")</f>
        <v/>
      </c>
      <c r="N56">
        <f>SUM(Table135[[#This Row],[Class]:[Column3]])-Table135[[#This Row],[Discard]]</f>
        <v>0</v>
      </c>
      <c r="O56" s="5">
        <f>RANK(Table135[[#This Row],[Total2]],Table135[Total2])</f>
        <v>8</v>
      </c>
    </row>
    <row r="57" spans="1:15">
      <c r="A57" s="33"/>
      <c r="B57" s="34"/>
      <c r="C57" s="34"/>
      <c r="D57" s="34"/>
      <c r="E57" s="34"/>
      <c r="F57" s="34"/>
      <c r="G57" s="34"/>
      <c r="J57" s="3">
        <f>IF(COUNT(Table135[[#This Row],[Class]:[Column4]])&gt;1,MIN(Table135[[#This Row],[Class]:[Column2]]),0)</f>
        <v>0</v>
      </c>
      <c r="K57" s="17">
        <f>SUM(Table135[[#This Row],[Class]:[Column3]])-Table135[[#This Row],[Discard]]*0.9999</f>
        <v>0</v>
      </c>
      <c r="L57" s="2">
        <f>IF(Table135[[#This Row],[Total]]&lt;&gt;"",RANK(Table135[[#This Row],[Total]],Table135[Total]),"")</f>
        <v>8</v>
      </c>
      <c r="M57" s="38" t="str">
        <f>IF(Table135[[#This Row],[Name]]&gt;"",Table135[[#This Row],[Name]],"")</f>
        <v/>
      </c>
      <c r="N57">
        <f>SUM(Table135[[#This Row],[Class]:[Column3]])-Table135[[#This Row],[Discard]]</f>
        <v>0</v>
      </c>
      <c r="O57" s="5">
        <f>RANK(Table135[[#This Row],[Total2]],Table135[Total2])</f>
        <v>8</v>
      </c>
    </row>
    <row r="58" spans="1:15">
      <c r="A58" s="33"/>
      <c r="B58" s="34"/>
      <c r="C58" s="34"/>
      <c r="D58" s="34"/>
      <c r="E58" s="34"/>
      <c r="F58" s="34"/>
      <c r="G58" s="34"/>
      <c r="J58" s="3">
        <f>IF(COUNT(Table135[[#This Row],[Class]:[Column4]])&gt;1,MIN(Table135[[#This Row],[Class]:[Column2]]),0)</f>
        <v>0</v>
      </c>
      <c r="K58" s="17">
        <f>SUM(Table135[[#This Row],[Class]:[Column3]])-Table135[[#This Row],[Discard]]*0.9999</f>
        <v>0</v>
      </c>
      <c r="L58" s="2">
        <f>IF(Table135[[#This Row],[Total]]&lt;&gt;"",RANK(Table135[[#This Row],[Total]],Table135[Total]),"")</f>
        <v>8</v>
      </c>
      <c r="M58" s="38" t="str">
        <f>IF(Table135[[#This Row],[Name]]&gt;"",Table135[[#This Row],[Name]],"")</f>
        <v/>
      </c>
      <c r="N58">
        <f>SUM(Table135[[#This Row],[Class]:[Column3]])-Table135[[#This Row],[Discard]]</f>
        <v>0</v>
      </c>
      <c r="O58" s="5">
        <f>RANK(Table135[[#This Row],[Total2]],Table135[Total2])</f>
        <v>8</v>
      </c>
    </row>
    <row r="59" spans="1:15">
      <c r="A59" s="33"/>
      <c r="B59" s="34"/>
      <c r="C59" s="34"/>
      <c r="D59" s="34"/>
      <c r="E59" s="34"/>
      <c r="F59" s="34"/>
      <c r="G59" s="34"/>
      <c r="J59" s="3">
        <f>IF(COUNT(Table135[[#This Row],[Class]:[Column4]])&gt;1,MIN(Table135[[#This Row],[Class]:[Column2]]),0)</f>
        <v>0</v>
      </c>
      <c r="K59" s="17">
        <f>SUM(Table135[[#This Row],[Class]:[Column3]])-Table135[[#This Row],[Discard]]*0.9999</f>
        <v>0</v>
      </c>
      <c r="L59" s="2">
        <f>IF(Table135[[#This Row],[Total]]&lt;&gt;"",RANK(Table135[[#This Row],[Total]],Table135[Total]),"")</f>
        <v>8</v>
      </c>
      <c r="M59" s="38" t="str">
        <f>IF(Table135[[#This Row],[Name]]&gt;"",Table135[[#This Row],[Name]],"")</f>
        <v/>
      </c>
      <c r="N59">
        <f>SUM(Table135[[#This Row],[Class]:[Column3]])-Table135[[#This Row],[Discard]]</f>
        <v>0</v>
      </c>
      <c r="O59" s="5">
        <f>RANK(Table135[[#This Row],[Total2]],Table135[Total2])</f>
        <v>8</v>
      </c>
    </row>
    <row r="60" spans="1:15">
      <c r="A60" s="33"/>
      <c r="B60" s="34"/>
      <c r="C60" s="34"/>
      <c r="D60" s="34"/>
      <c r="E60" s="34"/>
      <c r="F60" s="34"/>
      <c r="G60" s="34"/>
      <c r="J60" s="3">
        <f>IF(COUNT(Table135[[#This Row],[Class]:[Column4]])&gt;1,MIN(Table135[[#This Row],[Class]:[Column2]]),0)</f>
        <v>0</v>
      </c>
      <c r="K60" s="17">
        <f>SUM(Table135[[#This Row],[Class]:[Column3]])-Table135[[#This Row],[Discard]]*0.9999</f>
        <v>0</v>
      </c>
      <c r="L60" s="2">
        <f>IF(Table135[[#This Row],[Total]]&lt;&gt;"",RANK(Table135[[#This Row],[Total]],Table135[Total]),"")</f>
        <v>8</v>
      </c>
      <c r="M60" s="38" t="str">
        <f>IF(Table135[[#This Row],[Name]]&gt;"",Table135[[#This Row],[Name]],"")</f>
        <v/>
      </c>
      <c r="N60">
        <f>SUM(Table135[[#This Row],[Class]:[Column3]])-Table135[[#This Row],[Discard]]</f>
        <v>0</v>
      </c>
      <c r="O60" s="5">
        <f>RANK(Table135[[#This Row],[Total2]],Table135[Total2])</f>
        <v>8</v>
      </c>
    </row>
    <row r="61" spans="1:15">
      <c r="A61" s="33"/>
      <c r="B61" s="34"/>
      <c r="C61" s="34"/>
      <c r="D61" s="34"/>
      <c r="E61" s="34"/>
      <c r="F61" s="34"/>
      <c r="G61" s="34"/>
      <c r="J61" s="3">
        <f>IF(COUNT(Table135[[#This Row],[Class]:[Column4]])&gt;1,MIN(Table135[[#This Row],[Class]:[Column2]]),0)</f>
        <v>0</v>
      </c>
      <c r="K61" s="17">
        <f>SUM(Table135[[#This Row],[Class]:[Column3]])-Table135[[#This Row],[Discard]]*0.9999</f>
        <v>0</v>
      </c>
      <c r="L61" s="2">
        <f>IF(Table135[[#This Row],[Total]]&lt;&gt;"",RANK(Table135[[#This Row],[Total]],Table135[Total]),"")</f>
        <v>8</v>
      </c>
      <c r="M61" s="38" t="str">
        <f>IF(Table135[[#This Row],[Name]]&gt;"",Table135[[#This Row],[Name]],"")</f>
        <v/>
      </c>
      <c r="N61">
        <f>SUM(Table135[[#This Row],[Class]:[Column3]])-Table135[[#This Row],[Discard]]</f>
        <v>0</v>
      </c>
      <c r="O61" s="5">
        <f>RANK(Table135[[#This Row],[Total2]],Table135[Total2])</f>
        <v>8</v>
      </c>
    </row>
    <row r="62" spans="1:15">
      <c r="A62" s="33"/>
      <c r="B62" s="34"/>
      <c r="C62" s="34"/>
      <c r="D62" s="34"/>
      <c r="E62" s="34"/>
      <c r="F62" s="34"/>
      <c r="G62" s="34"/>
      <c r="J62" s="3">
        <f>IF(COUNT(Table135[[#This Row],[Class]:[Column4]])&gt;1,MIN(Table135[[#This Row],[Class]:[Column2]]),0)</f>
        <v>0</v>
      </c>
      <c r="K62" s="17">
        <f>SUM(Table135[[#This Row],[Class]:[Column3]])-Table135[[#This Row],[Discard]]*0.9999</f>
        <v>0</v>
      </c>
      <c r="L62" s="2">
        <f>IF(Table135[[#This Row],[Total]]&lt;&gt;"",RANK(Table135[[#This Row],[Total]],Table135[Total]),"")</f>
        <v>8</v>
      </c>
      <c r="M62" s="38" t="str">
        <f>IF(Table135[[#This Row],[Name]]&gt;"",Table135[[#This Row],[Name]],"")</f>
        <v/>
      </c>
      <c r="N62">
        <f>SUM(Table135[[#This Row],[Class]:[Column3]])-Table135[[#This Row],[Discard]]</f>
        <v>0</v>
      </c>
      <c r="O62" s="5">
        <f>RANK(Table135[[#This Row],[Total2]],Table135[Total2])</f>
        <v>8</v>
      </c>
    </row>
    <row r="63" spans="1:15">
      <c r="A63" s="33"/>
      <c r="B63" s="34"/>
      <c r="C63" s="34"/>
      <c r="D63" s="34"/>
      <c r="E63" s="34"/>
      <c r="F63" s="34"/>
      <c r="G63" s="34"/>
      <c r="J63" s="3">
        <f>IF(COUNT(Table135[[#This Row],[Class]:[Column4]])&gt;1,MIN(Table135[[#This Row],[Class]:[Column2]]),0)</f>
        <v>0</v>
      </c>
      <c r="K63" s="17">
        <f>SUM(Table135[[#This Row],[Class]:[Column3]])-Table135[[#This Row],[Discard]]*0.9999</f>
        <v>0</v>
      </c>
      <c r="L63" s="2">
        <f>IF(Table135[[#This Row],[Total]]&lt;&gt;"",RANK(Table135[[#This Row],[Total]],Table135[Total]),"")</f>
        <v>8</v>
      </c>
      <c r="M63" s="38" t="str">
        <f>IF(Table135[[#This Row],[Name]]&gt;"",Table135[[#This Row],[Name]],"")</f>
        <v/>
      </c>
      <c r="N63">
        <f>SUM(Table135[[#This Row],[Class]:[Column3]])-Table135[[#This Row],[Discard]]</f>
        <v>0</v>
      </c>
      <c r="O63" s="5">
        <f>RANK(Table135[[#This Row],[Total2]],Table135[Total2])</f>
        <v>8</v>
      </c>
    </row>
    <row r="64" spans="1:15">
      <c r="A64" s="33"/>
      <c r="B64" s="34"/>
      <c r="C64" s="34"/>
      <c r="D64" s="34"/>
      <c r="E64" s="34"/>
      <c r="F64" s="34"/>
      <c r="G64" s="34"/>
      <c r="J64" s="3">
        <f>IF(COUNT(Table135[[#This Row],[Class]:[Column4]])&gt;1,MIN(Table135[[#This Row],[Class]:[Column2]]),0)</f>
        <v>0</v>
      </c>
      <c r="K64" s="17">
        <f>SUM(Table135[[#This Row],[Class]:[Column3]])-Table135[[#This Row],[Discard]]*0.9999</f>
        <v>0</v>
      </c>
      <c r="L64" s="2">
        <f>IF(Table135[[#This Row],[Total]]&lt;&gt;"",RANK(Table135[[#This Row],[Total]],Table135[Total]),"")</f>
        <v>8</v>
      </c>
      <c r="M64" s="38" t="str">
        <f>IF(Table135[[#This Row],[Name]]&gt;"",Table135[[#This Row],[Name]],"")</f>
        <v/>
      </c>
      <c r="N64">
        <f>SUM(Table135[[#This Row],[Class]:[Column3]])-Table135[[#This Row],[Discard]]</f>
        <v>0</v>
      </c>
      <c r="O64" s="5">
        <f>RANK(Table135[[#This Row],[Total2]],Table135[Total2])</f>
        <v>8</v>
      </c>
    </row>
    <row r="65" spans="1:15">
      <c r="A65" s="33"/>
      <c r="B65" s="34"/>
      <c r="C65" s="34"/>
      <c r="D65" s="34"/>
      <c r="E65" s="34"/>
      <c r="F65" s="34"/>
      <c r="G65" s="34"/>
      <c r="J65" s="3">
        <f>IF(COUNT(Table135[[#This Row],[Class]:[Column4]])&gt;1,MIN(Table135[[#This Row],[Class]:[Column2]]),0)</f>
        <v>0</v>
      </c>
      <c r="K65" s="17">
        <f>SUM(Table135[[#This Row],[Class]:[Column3]])-Table135[[#This Row],[Discard]]*0.9999</f>
        <v>0</v>
      </c>
      <c r="L65" s="2">
        <f>IF(Table135[[#This Row],[Total]]&lt;&gt;"",RANK(Table135[[#This Row],[Total]],Table135[Total]),"")</f>
        <v>8</v>
      </c>
      <c r="M65" s="38" t="str">
        <f>IF(Table135[[#This Row],[Name]]&gt;"",Table135[[#This Row],[Name]],"")</f>
        <v/>
      </c>
      <c r="N65">
        <f>SUM(Table135[[#This Row],[Class]:[Column3]])-Table135[[#This Row],[Discard]]</f>
        <v>0</v>
      </c>
      <c r="O65" s="5">
        <f>RANK(Table135[[#This Row],[Total2]],Table135[Total2])</f>
        <v>8</v>
      </c>
    </row>
    <row r="66" spans="1:15">
      <c r="A66" s="33"/>
      <c r="B66" s="34"/>
      <c r="C66" s="34"/>
      <c r="D66" s="34"/>
      <c r="E66" s="34"/>
      <c r="F66" s="34"/>
      <c r="G66" s="34"/>
      <c r="J66" s="3">
        <f>IF(COUNT(Table135[[#This Row],[Class]:[Column4]])&gt;1,MIN(Table135[[#This Row],[Class]:[Column2]]),0)</f>
        <v>0</v>
      </c>
      <c r="K66" s="17">
        <f>SUM(Table135[[#This Row],[Class]:[Column3]])-Table135[[#This Row],[Discard]]*0.9999</f>
        <v>0</v>
      </c>
      <c r="L66" s="2">
        <f>IF(Table135[[#This Row],[Total]]&lt;&gt;"",RANK(Table135[[#This Row],[Total]],Table135[Total]),"")</f>
        <v>8</v>
      </c>
      <c r="M66" s="38" t="str">
        <f>IF(Table135[[#This Row],[Name]]&gt;"",Table135[[#This Row],[Name]],"")</f>
        <v/>
      </c>
      <c r="N66">
        <f>SUM(Table135[[#This Row],[Class]:[Column3]])-Table135[[#This Row],[Discard]]</f>
        <v>0</v>
      </c>
      <c r="O66" s="5">
        <f>RANK(Table135[[#This Row],[Total2]],Table135[Total2])</f>
        <v>8</v>
      </c>
    </row>
    <row r="67" spans="1:15">
      <c r="A67" s="33"/>
      <c r="B67" s="34"/>
      <c r="C67" s="34"/>
      <c r="D67" s="34"/>
      <c r="E67" s="34"/>
      <c r="F67" s="34"/>
      <c r="G67" s="34"/>
      <c r="J67" s="3">
        <f>IF(COUNT(Table135[[#This Row],[Class]:[Column4]])&gt;1,MIN(Table135[[#This Row],[Class]:[Column2]]),0)</f>
        <v>0</v>
      </c>
      <c r="K67" s="17">
        <f>SUM(Table135[[#This Row],[Class]:[Column3]])-Table135[[#This Row],[Discard]]*0.9999</f>
        <v>0</v>
      </c>
      <c r="L67" s="2">
        <f>IF(Table135[[#This Row],[Total]]&lt;&gt;"",RANK(Table135[[#This Row],[Total]],Table135[Total]),"")</f>
        <v>8</v>
      </c>
      <c r="M67" s="38" t="str">
        <f>IF(Table135[[#This Row],[Name]]&gt;"",Table135[[#This Row],[Name]],"")</f>
        <v/>
      </c>
      <c r="N67">
        <f>SUM(Table135[[#This Row],[Class]:[Column3]])-Table135[[#This Row],[Discard]]</f>
        <v>0</v>
      </c>
      <c r="O67" s="5">
        <f>RANK(Table135[[#This Row],[Total2]],Table135[Total2])</f>
        <v>8</v>
      </c>
    </row>
    <row r="68" spans="1:15">
      <c r="A68" s="33"/>
      <c r="B68" s="34"/>
      <c r="C68" s="34"/>
      <c r="D68" s="34"/>
      <c r="E68" s="34"/>
      <c r="F68" s="34"/>
      <c r="G68" s="34"/>
      <c r="J68" s="3">
        <f>IF(COUNT(Table135[[#This Row],[Class]:[Column4]])&gt;1,MIN(Table135[[#This Row],[Class]:[Column2]]),0)</f>
        <v>0</v>
      </c>
      <c r="K68" s="17">
        <f>SUM(Table135[[#This Row],[Class]:[Column3]])-Table135[[#This Row],[Discard]]*0.9999</f>
        <v>0</v>
      </c>
      <c r="L68" s="2">
        <f>IF(Table135[[#This Row],[Total]]&lt;&gt;"",RANK(Table135[[#This Row],[Total]],Table135[Total]),"")</f>
        <v>8</v>
      </c>
      <c r="M68" s="38" t="str">
        <f>IF(Table135[[#This Row],[Name]]&gt;"",Table135[[#This Row],[Name]],"")</f>
        <v/>
      </c>
      <c r="N68">
        <f>SUM(Table135[[#This Row],[Class]:[Column3]])-Table135[[#This Row],[Discard]]</f>
        <v>0</v>
      </c>
      <c r="O68" s="5">
        <f>RANK(Table135[[#This Row],[Total2]],Table135[Total2])</f>
        <v>8</v>
      </c>
    </row>
    <row r="69" spans="1:15">
      <c r="A69" s="33"/>
      <c r="B69" s="34"/>
      <c r="C69" s="34"/>
      <c r="D69" s="34"/>
      <c r="E69" s="34"/>
      <c r="F69" s="34"/>
      <c r="G69" s="34"/>
      <c r="J69" s="3">
        <f>IF(COUNT(Table135[[#This Row],[Class]:[Column4]])&gt;1,MIN(Table135[[#This Row],[Class]:[Column2]]),0)</f>
        <v>0</v>
      </c>
      <c r="K69" s="17">
        <f>SUM(Table135[[#This Row],[Class]:[Column3]])-Table135[[#This Row],[Discard]]*0.9999</f>
        <v>0</v>
      </c>
      <c r="L69" s="2">
        <f>IF(Table135[[#This Row],[Total]]&lt;&gt;"",RANK(Table135[[#This Row],[Total]],Table135[Total]),"")</f>
        <v>8</v>
      </c>
      <c r="M69" s="38" t="str">
        <f>IF(Table135[[#This Row],[Name]]&gt;"",Table135[[#This Row],[Name]],"")</f>
        <v/>
      </c>
      <c r="N69">
        <f>SUM(Table135[[#This Row],[Class]:[Column3]])-Table135[[#This Row],[Discard]]</f>
        <v>0</v>
      </c>
      <c r="O69" s="5">
        <f>RANK(Table135[[#This Row],[Total2]],Table135[Total2])</f>
        <v>8</v>
      </c>
    </row>
    <row r="70" spans="10:15">
      <c r="J70" s="3">
        <f>IF(COUNT(Table135[[#This Row],[Class]:[Column4]])&gt;1,MIN(Table135[[#This Row],[Class]:[Column2]]),0)</f>
        <v>0</v>
      </c>
      <c r="K70" s="17">
        <f>SUM(Table135[[#This Row],[Class]:[Column3]])-Table135[[#This Row],[Discard]]*0.9999</f>
        <v>0</v>
      </c>
      <c r="L70" s="2">
        <f>IF(Table135[[#This Row],[Total]]&lt;&gt;"",RANK(Table135[[#This Row],[Total]],Table135[Total]),"")</f>
        <v>8</v>
      </c>
      <c r="M70" s="38" t="str">
        <f>IF(Table135[[#This Row],[Name]]&gt;"",Table135[[#This Row],[Name]],"")</f>
        <v/>
      </c>
      <c r="N70">
        <f>SUM(Table135[[#This Row],[Class]:[Column3]])-Table135[[#This Row],[Discard]]</f>
        <v>0</v>
      </c>
      <c r="O70" s="5">
        <f>RANK(Table135[[#This Row],[Total2]],Table135[Total2])</f>
        <v>8</v>
      </c>
    </row>
    <row r="71" spans="10:15">
      <c r="J71" s="3">
        <f>IF(COUNT(Table135[[#This Row],[Class]:[Column4]])&gt;1,MIN(Table135[[#This Row],[Class]:[Column2]]),0)</f>
        <v>0</v>
      </c>
      <c r="K71" s="17">
        <f>SUM(Table135[[#This Row],[Class]:[Column3]])-Table135[[#This Row],[Discard]]*0.9999</f>
        <v>0</v>
      </c>
      <c r="L71" s="2">
        <f>IF(Table135[[#This Row],[Total]]&lt;&gt;"",RANK(Table135[[#This Row],[Total]],Table135[Total]),"")</f>
        <v>8</v>
      </c>
      <c r="M71" s="38" t="str">
        <f>IF(Table135[[#This Row],[Name]]&gt;"",Table135[[#This Row],[Name]],"")</f>
        <v/>
      </c>
      <c r="N71">
        <f>SUM(Table135[[#This Row],[Class]:[Column3]])-Table135[[#This Row],[Discard]]</f>
        <v>0</v>
      </c>
      <c r="O71" s="5">
        <f>RANK(Table135[[#This Row],[Total2]],Table135[Total2])</f>
        <v>8</v>
      </c>
    </row>
    <row r="72" spans="10:15">
      <c r="J72" s="3">
        <f>IF(COUNT(Table135[[#This Row],[Class]:[Column4]])&gt;1,MIN(Table135[[#This Row],[Class]:[Column2]]),0)</f>
        <v>0</v>
      </c>
      <c r="K72" s="17">
        <f>SUM(Table135[[#This Row],[Class]:[Column3]])-Table135[[#This Row],[Discard]]*0.9999</f>
        <v>0</v>
      </c>
      <c r="L72" s="2">
        <f>IF(Table135[[#This Row],[Total]]&lt;&gt;"",RANK(Table135[[#This Row],[Total]],Table135[Total]),"")</f>
        <v>8</v>
      </c>
      <c r="M72" s="38" t="str">
        <f>IF(Table135[[#This Row],[Name]]&gt;"",Table135[[#This Row],[Name]],"")</f>
        <v/>
      </c>
      <c r="N72">
        <f>SUM(Table135[[#This Row],[Class]:[Column3]])-Table135[[#This Row],[Discard]]</f>
        <v>0</v>
      </c>
      <c r="O72" s="5">
        <f>RANK(Table135[[#This Row],[Total2]],Table135[Total2])</f>
        <v>8</v>
      </c>
    </row>
    <row r="73" spans="10:15">
      <c r="J73" s="3">
        <f>IF(COUNT(Table135[[#This Row],[Class]:[Column4]])&gt;1,MIN(Table135[[#This Row],[Class]:[Column2]]),0)</f>
        <v>0</v>
      </c>
      <c r="K73" s="17">
        <f>SUM(Table135[[#This Row],[Class]:[Column3]])-Table135[[#This Row],[Discard]]*0.9999</f>
        <v>0</v>
      </c>
      <c r="L73" s="2">
        <f>IF(Table135[[#This Row],[Total]]&lt;&gt;"",RANK(Table135[[#This Row],[Total]],Table135[Total]),"")</f>
        <v>8</v>
      </c>
      <c r="M73" s="38" t="str">
        <f>IF(Table135[[#This Row],[Name]]&gt;"",Table135[[#This Row],[Name]],"")</f>
        <v/>
      </c>
      <c r="N73">
        <f>SUM(Table135[[#This Row],[Class]:[Column3]])-Table135[[#This Row],[Discard]]</f>
        <v>0</v>
      </c>
      <c r="O73" s="5">
        <f>RANK(Table135[[#This Row],[Total2]],Table135[Total2])</f>
        <v>8</v>
      </c>
    </row>
    <row r="74" spans="10:15">
      <c r="J74" s="3">
        <f>IF(COUNT(Table135[[#This Row],[Class]:[Column4]])&gt;1,MIN(Table135[[#This Row],[Class]:[Column2]]),0)</f>
        <v>0</v>
      </c>
      <c r="K74" s="17">
        <f>SUM(Table135[[#This Row],[Class]:[Column3]])-Table135[[#This Row],[Discard]]*0.9999</f>
        <v>0</v>
      </c>
      <c r="L74" s="2">
        <f>IF(Table135[[#This Row],[Total]]&lt;&gt;"",RANK(Table135[[#This Row],[Total]],Table135[Total]),"")</f>
        <v>8</v>
      </c>
      <c r="M74" s="38" t="str">
        <f>IF(Table135[[#This Row],[Name]]&gt;"",Table135[[#This Row],[Name]],"")</f>
        <v/>
      </c>
      <c r="N74">
        <f>SUM(Table135[[#This Row],[Class]:[Column3]])-Table135[[#This Row],[Discard]]</f>
        <v>0</v>
      </c>
      <c r="O74" s="5">
        <f>RANK(Table135[[#This Row],[Total2]],Table135[Total2])</f>
        <v>8</v>
      </c>
    </row>
    <row r="75" spans="10:15">
      <c r="J75" s="3">
        <f>IF(COUNT(Table135[[#This Row],[Class]:[Column4]])&gt;1,MIN(Table135[[#This Row],[Class]:[Column2]]),0)</f>
        <v>0</v>
      </c>
      <c r="K75" s="17">
        <f>SUM(Table135[[#This Row],[Class]:[Column3]])-Table135[[#This Row],[Discard]]*0.9999</f>
        <v>0</v>
      </c>
      <c r="L75" s="2">
        <f>IF(Table135[[#This Row],[Total]]&lt;&gt;"",RANK(Table135[[#This Row],[Total]],Table135[Total]),"")</f>
        <v>8</v>
      </c>
      <c r="M75" s="38" t="str">
        <f>IF(Table135[[#This Row],[Name]]&gt;"",Table135[[#This Row],[Name]],"")</f>
        <v/>
      </c>
      <c r="N75">
        <f>SUM(Table135[[#This Row],[Class]:[Column3]])-Table135[[#This Row],[Discard]]</f>
        <v>0</v>
      </c>
      <c r="O75" s="5">
        <f>RANK(Table135[[#This Row],[Total2]],Table135[Total2])</f>
        <v>8</v>
      </c>
    </row>
    <row r="76" spans="10:15">
      <c r="J76" s="3">
        <f>IF(COUNT(Table135[[#This Row],[Class]:[Column4]])&gt;1,MIN(Table135[[#This Row],[Class]:[Column2]]),0)</f>
        <v>0</v>
      </c>
      <c r="K76" s="17">
        <f>SUM(Table135[[#This Row],[Class]:[Column3]])-Table135[[#This Row],[Discard]]*0.9999</f>
        <v>0</v>
      </c>
      <c r="L76" s="2">
        <f>IF(Table135[[#This Row],[Total]]&lt;&gt;"",RANK(Table135[[#This Row],[Total]],Table135[Total]),"")</f>
        <v>8</v>
      </c>
      <c r="M76" s="38" t="str">
        <f>IF(Table135[[#This Row],[Name]]&gt;"",Table135[[#This Row],[Name]],"")</f>
        <v/>
      </c>
      <c r="N76">
        <f>SUM(Table135[[#This Row],[Class]:[Column3]])-Table135[[#This Row],[Discard]]</f>
        <v>0</v>
      </c>
      <c r="O76" s="5">
        <f>RANK(Table135[[#This Row],[Total2]],Table135[Total2])</f>
        <v>8</v>
      </c>
    </row>
    <row r="77" spans="10:15">
      <c r="J77" s="3">
        <f>IF(COUNT(Table135[[#This Row],[Class]:[Column4]])&gt;1,MIN(Table135[[#This Row],[Class]:[Column2]]),0)</f>
        <v>0</v>
      </c>
      <c r="K77" s="17">
        <f>SUM(Table135[[#This Row],[Class]:[Column3]])-Table135[[#This Row],[Discard]]*0.9999</f>
        <v>0</v>
      </c>
      <c r="L77" s="2">
        <f>IF(Table135[[#This Row],[Total]]&lt;&gt;"",RANK(Table135[[#This Row],[Total]],Table135[Total]),"")</f>
        <v>8</v>
      </c>
      <c r="M77" s="38" t="str">
        <f>IF(Table135[[#This Row],[Name]]&gt;"",Table135[[#This Row],[Name]],"")</f>
        <v/>
      </c>
      <c r="N77">
        <f>SUM(Table135[[#This Row],[Class]:[Column3]])-Table135[[#This Row],[Discard]]</f>
        <v>0</v>
      </c>
      <c r="O77" s="5">
        <f>RANK(Table135[[#This Row],[Total2]],Table135[Total2])</f>
        <v>8</v>
      </c>
    </row>
    <row r="78" spans="10:15">
      <c r="J78" s="3">
        <f>IF(COUNT(Table135[[#This Row],[Class]:[Column4]])&gt;1,MIN(Table135[[#This Row],[Class]:[Column2]]),0)</f>
        <v>0</v>
      </c>
      <c r="K78" s="17">
        <f>SUM(Table135[[#This Row],[Class]:[Column3]])-Table135[[#This Row],[Discard]]*0.9999</f>
        <v>0</v>
      </c>
      <c r="L78" s="2">
        <f>IF(Table135[[#This Row],[Total]]&lt;&gt;"",RANK(Table135[[#This Row],[Total]],Table135[Total]),"")</f>
        <v>8</v>
      </c>
      <c r="M78" s="38" t="str">
        <f>IF(Table135[[#This Row],[Name]]&gt;"",Table135[[#This Row],[Name]],"")</f>
        <v/>
      </c>
      <c r="N78">
        <f>SUM(Table135[[#This Row],[Class]:[Column3]])-Table135[[#This Row],[Discard]]</f>
        <v>0</v>
      </c>
      <c r="O78" s="5">
        <f>RANK(Table135[[#This Row],[Total2]],Table135[Total2])</f>
        <v>8</v>
      </c>
    </row>
    <row r="79" spans="10:15">
      <c r="J79" s="3">
        <f>IF(COUNT(Table135[[#This Row],[Class]:[Column4]])&gt;1,MIN(Table135[[#This Row],[Class]:[Column2]]),0)</f>
        <v>0</v>
      </c>
      <c r="K79" s="17">
        <f>SUM(Table135[[#This Row],[Class]:[Column3]])-Table135[[#This Row],[Discard]]*0.9999</f>
        <v>0</v>
      </c>
      <c r="L79" s="2">
        <f>IF(Table135[[#This Row],[Total]]&lt;&gt;"",RANK(Table135[[#This Row],[Total]],Table135[Total]),"")</f>
        <v>8</v>
      </c>
      <c r="M79" s="38" t="str">
        <f>IF(Table135[[#This Row],[Name]]&gt;"",Table135[[#This Row],[Name]],"")</f>
        <v/>
      </c>
      <c r="N79">
        <f>SUM(Table135[[#This Row],[Class]:[Column3]])-Table135[[#This Row],[Discard]]</f>
        <v>0</v>
      </c>
      <c r="O79" s="5">
        <f>RANK(Table135[[#This Row],[Total2]],Table135[Total2])</f>
        <v>8</v>
      </c>
    </row>
    <row r="80" spans="10:15">
      <c r="J80" s="3">
        <f>IF(COUNT(Table135[[#This Row],[Class]:[Column4]])&gt;1,MIN(Table135[[#This Row],[Class]:[Column2]]),0)</f>
        <v>0</v>
      </c>
      <c r="K80" s="17">
        <f>SUM(Table135[[#This Row],[Class]:[Column3]])-Table135[[#This Row],[Discard]]*0.9999</f>
        <v>0</v>
      </c>
      <c r="L80" s="2">
        <f>IF(Table135[[#This Row],[Total]]&lt;&gt;"",RANK(Table135[[#This Row],[Total]],Table135[Total]),"")</f>
        <v>8</v>
      </c>
      <c r="M80" s="38" t="str">
        <f>IF(Table135[[#This Row],[Name]]&gt;"",Table135[[#This Row],[Name]],"")</f>
        <v/>
      </c>
      <c r="N80">
        <f>SUM(Table135[[#This Row],[Class]:[Column3]])-Table135[[#This Row],[Discard]]</f>
        <v>0</v>
      </c>
      <c r="O80" s="5">
        <f>RANK(Table135[[#This Row],[Total2]],Table135[Total2])</f>
        <v>8</v>
      </c>
    </row>
    <row r="81" spans="10:15">
      <c r="J81" s="3">
        <f>IF(COUNT(Table135[[#This Row],[Class]:[Column4]])&gt;1,MIN(Table135[[#This Row],[Class]:[Column2]]),0)</f>
        <v>0</v>
      </c>
      <c r="K81" s="17">
        <f>SUM(Table135[[#This Row],[Class]:[Column3]])-Table135[[#This Row],[Discard]]*0.9999</f>
        <v>0</v>
      </c>
      <c r="L81" s="2">
        <f>IF(Table135[[#This Row],[Total]]&lt;&gt;"",RANK(Table135[[#This Row],[Total]],Table135[Total]),"")</f>
        <v>8</v>
      </c>
      <c r="M81" s="38" t="str">
        <f>IF(Table135[[#This Row],[Name]]&gt;"",Table135[[#This Row],[Name]],"")</f>
        <v/>
      </c>
      <c r="N81">
        <f>SUM(Table135[[#This Row],[Class]:[Column3]])-Table135[[#This Row],[Discard]]</f>
        <v>0</v>
      </c>
      <c r="O81" s="5">
        <f>RANK(Table135[[#This Row],[Total2]],Table135[Total2])</f>
        <v>8</v>
      </c>
    </row>
    <row r="82" spans="10:15">
      <c r="J82" s="3">
        <f>IF(COUNT(Table135[[#This Row],[Class]:[Column4]])&gt;1,MIN(Table135[[#This Row],[Class]:[Column2]]),0)</f>
        <v>0</v>
      </c>
      <c r="K82" s="17">
        <f>SUM(Table135[[#This Row],[Class]:[Column3]])-Table135[[#This Row],[Discard]]*0.9999</f>
        <v>0</v>
      </c>
      <c r="L82" s="2">
        <f>IF(Table135[[#This Row],[Total]]&lt;&gt;"",RANK(Table135[[#This Row],[Total]],Table135[Total]),"")</f>
        <v>8</v>
      </c>
      <c r="M82" s="38" t="str">
        <f>IF(Table135[[#This Row],[Name]]&gt;"",Table135[[#This Row],[Name]],"")</f>
        <v/>
      </c>
      <c r="N82">
        <f>SUM(Table135[[#This Row],[Class]:[Column3]])-Table135[[#This Row],[Discard]]</f>
        <v>0</v>
      </c>
      <c r="O82" s="5">
        <f>RANK(Table135[[#This Row],[Total2]],Table135[Total2])</f>
        <v>8</v>
      </c>
    </row>
    <row r="83" spans="10:15">
      <c r="J83" s="3">
        <f>IF(COUNT(Table135[[#This Row],[Class]:[Column4]])&gt;1,MIN(Table135[[#This Row],[Class]:[Column2]]),0)</f>
        <v>0</v>
      </c>
      <c r="K83" s="17">
        <f>SUM(Table135[[#This Row],[Class]:[Column3]])-Table135[[#This Row],[Discard]]*0.9999</f>
        <v>0</v>
      </c>
      <c r="L83" s="2">
        <f>IF(Table135[[#This Row],[Total]]&lt;&gt;"",RANK(Table135[[#This Row],[Total]],Table135[Total]),"")</f>
        <v>8</v>
      </c>
      <c r="M83" s="38" t="str">
        <f>IF(Table135[[#This Row],[Name]]&gt;"",Table135[[#This Row],[Name]],"")</f>
        <v/>
      </c>
      <c r="N83">
        <f>SUM(Table135[[#This Row],[Class]:[Column3]])-Table135[[#This Row],[Discard]]</f>
        <v>0</v>
      </c>
      <c r="O83" s="5">
        <f>RANK(Table135[[#This Row],[Total2]],Table135[Total2])</f>
        <v>8</v>
      </c>
    </row>
    <row r="84" spans="10:15">
      <c r="J84" s="3">
        <f>IF(COUNT(Table135[[#This Row],[Class]:[Column4]])&gt;1,MIN(Table135[[#This Row],[Class]:[Column2]]),0)</f>
        <v>0</v>
      </c>
      <c r="K84" s="17">
        <f>SUM(Table135[[#This Row],[Class]:[Column3]])-Table135[[#This Row],[Discard]]*0.9999</f>
        <v>0</v>
      </c>
      <c r="L84" s="2">
        <f>IF(Table135[[#This Row],[Total]]&lt;&gt;"",RANK(Table135[[#This Row],[Total]],Table135[Total]),"")</f>
        <v>8</v>
      </c>
      <c r="M84" s="38" t="str">
        <f>IF(Table135[[#This Row],[Name]]&gt;"",Table135[[#This Row],[Name]],"")</f>
        <v/>
      </c>
      <c r="N84">
        <f>SUM(Table135[[#This Row],[Class]:[Column3]])-Table135[[#This Row],[Discard]]</f>
        <v>0</v>
      </c>
      <c r="O84" s="5">
        <f>RANK(Table135[[#This Row],[Total2]],Table135[Total2])</f>
        <v>8</v>
      </c>
    </row>
    <row r="85" spans="10:15">
      <c r="J85" s="3">
        <f>IF(COUNT(Table135[[#This Row],[Class]:[Column4]])&gt;1,MIN(Table135[[#This Row],[Class]:[Column2]]),0)</f>
        <v>0</v>
      </c>
      <c r="K85" s="17">
        <f>SUM(Table135[[#This Row],[Class]:[Column3]])-Table135[[#This Row],[Discard]]*0.9999</f>
        <v>0</v>
      </c>
      <c r="L85" s="2">
        <f>IF(Table135[[#This Row],[Total]]&lt;&gt;"",RANK(Table135[[#This Row],[Total]],Table135[Total]),"")</f>
        <v>8</v>
      </c>
      <c r="M85" s="38" t="str">
        <f>IF(Table135[[#This Row],[Name]]&gt;"",Table135[[#This Row],[Name]],"")</f>
        <v/>
      </c>
      <c r="N85">
        <f>SUM(Table135[[#This Row],[Class]:[Column3]])-Table135[[#This Row],[Discard]]</f>
        <v>0</v>
      </c>
      <c r="O85" s="5">
        <f>RANK(Table135[[#This Row],[Total2]],Table135[Total2])</f>
        <v>8</v>
      </c>
    </row>
    <row r="86" spans="10:15">
      <c r="J86" s="3">
        <f>IF(COUNT(Table135[[#This Row],[Class]:[Column4]])&gt;1,MIN(Table135[[#This Row],[Class]:[Column2]]),0)</f>
        <v>0</v>
      </c>
      <c r="K86" s="17">
        <f>SUM(Table135[[#This Row],[Class]:[Column3]])-Table135[[#This Row],[Discard]]*0.9999</f>
        <v>0</v>
      </c>
      <c r="L86" s="2">
        <f>IF(Table135[[#This Row],[Total]]&lt;&gt;"",RANK(Table135[[#This Row],[Total]],Table135[Total]),"")</f>
        <v>8</v>
      </c>
      <c r="M86" s="38" t="str">
        <f>IF(Table135[[#This Row],[Name]]&gt;"",Table135[[#This Row],[Name]],"")</f>
        <v/>
      </c>
      <c r="N86">
        <f>SUM(Table135[[#This Row],[Class]:[Column3]])-Table135[[#This Row],[Discard]]</f>
        <v>0</v>
      </c>
      <c r="O86" s="5">
        <f>RANK(Table135[[#This Row],[Total2]],Table135[Total2])</f>
        <v>8</v>
      </c>
    </row>
    <row r="87" spans="10:15">
      <c r="J87" s="3">
        <f>IF(COUNT(Table135[[#This Row],[Class]:[Column4]])&gt;1,MIN(Table135[[#This Row],[Class]:[Column2]]),0)</f>
        <v>0</v>
      </c>
      <c r="K87" s="17">
        <f>SUM(Table135[[#This Row],[Class]:[Column3]])-Table135[[#This Row],[Discard]]*0.9999</f>
        <v>0</v>
      </c>
      <c r="L87" s="2">
        <f>IF(Table135[[#This Row],[Total]]&lt;&gt;"",RANK(Table135[[#This Row],[Total]],Table135[Total]),"")</f>
        <v>8</v>
      </c>
      <c r="M87" s="38" t="str">
        <f>IF(Table135[[#This Row],[Name]]&gt;"",Table135[[#This Row],[Name]],"")</f>
        <v/>
      </c>
      <c r="N87">
        <f>SUM(Table135[[#This Row],[Class]:[Column3]])-Table135[[#This Row],[Discard]]</f>
        <v>0</v>
      </c>
      <c r="O87" s="5">
        <f>RANK(Table135[[#This Row],[Total2]],Table135[Total2])</f>
        <v>8</v>
      </c>
    </row>
    <row r="88" spans="10:15">
      <c r="J88" s="3">
        <f>IF(COUNT(Table135[[#This Row],[Class]:[Column4]])&gt;1,MIN(Table135[[#This Row],[Class]:[Column2]]),0)</f>
        <v>0</v>
      </c>
      <c r="K88" s="17">
        <f>SUM(Table135[[#This Row],[Class]:[Column3]])-Table135[[#This Row],[Discard]]*0.9999</f>
        <v>0</v>
      </c>
      <c r="L88" s="2">
        <f>IF(Table135[[#This Row],[Total]]&lt;&gt;"",RANK(Table135[[#This Row],[Total]],Table135[Total]),"")</f>
        <v>8</v>
      </c>
      <c r="M88" s="38" t="str">
        <f>IF(Table135[[#This Row],[Name]]&gt;"",Table135[[#This Row],[Name]],"")</f>
        <v/>
      </c>
      <c r="N88">
        <f>SUM(Table135[[#This Row],[Class]:[Column3]])-Table135[[#This Row],[Discard]]</f>
        <v>0</v>
      </c>
      <c r="O88" s="5">
        <f>RANK(Table135[[#This Row],[Total2]],Table135[Total2])</f>
        <v>8</v>
      </c>
    </row>
    <row r="89" spans="10:15">
      <c r="J89" s="3">
        <f>IF(COUNT(Table135[[#This Row],[Class]:[Column4]])&gt;1,MIN(Table135[[#This Row],[Class]:[Column2]]),0)</f>
        <v>0</v>
      </c>
      <c r="K89" s="17">
        <f>SUM(Table135[[#This Row],[Class]:[Column3]])-Table135[[#This Row],[Discard]]*0.9999</f>
        <v>0</v>
      </c>
      <c r="L89" s="2">
        <f>IF(Table135[[#This Row],[Total]]&lt;&gt;"",RANK(Table135[[#This Row],[Total]],Table135[Total]),"")</f>
        <v>8</v>
      </c>
      <c r="M89" s="38" t="str">
        <f>IF(Table135[[#This Row],[Name]]&gt;"",Table135[[#This Row],[Name]],"")</f>
        <v/>
      </c>
      <c r="N89">
        <f>SUM(Table135[[#This Row],[Class]:[Column3]])-Table135[[#This Row],[Discard]]</f>
        <v>0</v>
      </c>
      <c r="O89" s="5">
        <f>RANK(Table135[[#This Row],[Total2]],Table135[Total2])</f>
        <v>8</v>
      </c>
    </row>
    <row r="90" spans="10:15">
      <c r="J90" s="3">
        <f>IF(COUNT(Table135[[#This Row],[Class]:[Column4]])&gt;1,MIN(Table135[[#This Row],[Class]:[Column2]]),0)</f>
        <v>0</v>
      </c>
      <c r="K90" s="17">
        <f>SUM(Table135[[#This Row],[Class]:[Column3]])-Table135[[#This Row],[Discard]]*0.9999</f>
        <v>0</v>
      </c>
      <c r="L90" s="2">
        <f>IF(Table135[[#This Row],[Total]]&lt;&gt;"",RANK(Table135[[#This Row],[Total]],Table135[Total]),"")</f>
        <v>8</v>
      </c>
      <c r="M90" s="38" t="str">
        <f>IF(Table135[[#This Row],[Name]]&gt;"",Table135[[#This Row],[Name]],"")</f>
        <v/>
      </c>
      <c r="N90">
        <f>SUM(Table135[[#This Row],[Class]:[Column3]])-Table135[[#This Row],[Discard]]</f>
        <v>0</v>
      </c>
      <c r="O90" s="5">
        <f>RANK(Table135[[#This Row],[Total2]],Table135[Total2])</f>
        <v>8</v>
      </c>
    </row>
    <row r="91" spans="10:15">
      <c r="J91" s="3">
        <f>IF(COUNT(Table135[[#This Row],[Class]:[Column4]])&gt;1,MIN(Table135[[#This Row],[Class]:[Column2]]),0)</f>
        <v>0</v>
      </c>
      <c r="K91" s="17">
        <f>SUM(Table135[[#This Row],[Class]:[Column3]])-Table135[[#This Row],[Discard]]*0.9999</f>
        <v>0</v>
      </c>
      <c r="L91" s="2">
        <f>IF(Table135[[#This Row],[Total]]&lt;&gt;"",RANK(Table135[[#This Row],[Total]],Table135[Total]),"")</f>
        <v>8</v>
      </c>
      <c r="M91" s="38" t="str">
        <f>IF(Table135[[#This Row],[Name]]&gt;"",Table135[[#This Row],[Name]],"")</f>
        <v/>
      </c>
      <c r="N91">
        <f>SUM(Table135[[#This Row],[Class]:[Column3]])-Table135[[#This Row],[Discard]]</f>
        <v>0</v>
      </c>
      <c r="O91" s="5">
        <f>RANK(Table135[[#This Row],[Total2]],Table135[Total2])</f>
        <v>8</v>
      </c>
    </row>
    <row r="92" spans="10:15">
      <c r="J92" s="3">
        <f>IF(COUNT(Table135[[#This Row],[Class]:[Column4]])&gt;1,MIN(Table135[[#This Row],[Class]:[Column2]]),0)</f>
        <v>0</v>
      </c>
      <c r="K92" s="17">
        <f>SUM(Table135[[#This Row],[Class]:[Column3]])-Table135[[#This Row],[Discard]]*0.9999</f>
        <v>0</v>
      </c>
      <c r="L92" s="2">
        <f>IF(Table135[[#This Row],[Total]]&lt;&gt;"",RANK(Table135[[#This Row],[Total]],Table135[Total]),"")</f>
        <v>8</v>
      </c>
      <c r="M92" s="38" t="str">
        <f>IF(Table135[[#This Row],[Name]]&gt;"",Table135[[#This Row],[Name]],"")</f>
        <v/>
      </c>
      <c r="N92">
        <f>SUM(Table135[[#This Row],[Class]:[Column3]])-Table135[[#This Row],[Discard]]</f>
        <v>0</v>
      </c>
      <c r="O92" s="5">
        <f>RANK(Table135[[#This Row],[Total2]],Table135[Total2])</f>
        <v>8</v>
      </c>
    </row>
    <row r="93" spans="10:15">
      <c r="J93" s="3">
        <f>IF(COUNT(Table135[[#This Row],[Class]:[Column4]])&gt;1,MIN(Table135[[#This Row],[Class]:[Column2]]),0)</f>
        <v>0</v>
      </c>
      <c r="K93" s="17">
        <f>SUM(Table135[[#This Row],[Class]:[Column3]])-Table135[[#This Row],[Discard]]*0.9999</f>
        <v>0</v>
      </c>
      <c r="L93" s="2">
        <f>IF(Table135[[#This Row],[Total]]&lt;&gt;"",RANK(Table135[[#This Row],[Total]],Table135[Total]),"")</f>
        <v>8</v>
      </c>
      <c r="M93" s="38" t="str">
        <f>IF(Table135[[#This Row],[Name]]&gt;"",Table135[[#This Row],[Name]],"")</f>
        <v/>
      </c>
      <c r="N93">
        <f>SUM(Table135[[#This Row],[Class]:[Column3]])-Table135[[#This Row],[Discard]]</f>
        <v>0</v>
      </c>
      <c r="O93" s="5">
        <f>RANK(Table135[[#This Row],[Total2]],Table135[Total2])</f>
        <v>8</v>
      </c>
    </row>
    <row r="94" spans="10:15">
      <c r="J94" s="3">
        <f>IF(COUNT(Table135[[#This Row],[Class]:[Column4]])&gt;1,MIN(Table135[[#This Row],[Class]:[Column2]]),0)</f>
        <v>0</v>
      </c>
      <c r="K94" s="17">
        <f>SUM(Table135[[#This Row],[Class]:[Column3]])-Table135[[#This Row],[Discard]]*0.9999</f>
        <v>0</v>
      </c>
      <c r="L94" s="2">
        <f>IF(Table135[[#This Row],[Total]]&lt;&gt;"",RANK(Table135[[#This Row],[Total]],Table135[Total]),"")</f>
        <v>8</v>
      </c>
      <c r="M94" s="38" t="str">
        <f>IF(Table135[[#This Row],[Name]]&gt;"",Table135[[#This Row],[Name]],"")</f>
        <v/>
      </c>
      <c r="N94">
        <f>SUM(Table135[[#This Row],[Class]:[Column3]])-Table135[[#This Row],[Discard]]</f>
        <v>0</v>
      </c>
      <c r="O94" s="5">
        <f>RANK(Table135[[#This Row],[Total2]],Table135[Total2])</f>
        <v>8</v>
      </c>
    </row>
    <row r="95" spans="10:15">
      <c r="J95" s="3">
        <f>IF(COUNT(Table135[[#This Row],[Class]:[Column4]])&gt;1,MIN(Table135[[#This Row],[Class]:[Column2]]),0)</f>
        <v>0</v>
      </c>
      <c r="K95" s="17">
        <f>SUM(Table135[[#This Row],[Class]:[Column3]])-Table135[[#This Row],[Discard]]*0.9999</f>
        <v>0</v>
      </c>
      <c r="L95" s="2">
        <f>IF(Table135[[#This Row],[Total]]&lt;&gt;"",RANK(Table135[[#This Row],[Total]],Table135[Total]),"")</f>
        <v>8</v>
      </c>
      <c r="M95" s="38" t="str">
        <f>IF(Table135[[#This Row],[Name]]&gt;"",Table135[[#This Row],[Name]],"")</f>
        <v/>
      </c>
      <c r="N95">
        <f>SUM(Table135[[#This Row],[Class]:[Column3]])-Table135[[#This Row],[Discard]]</f>
        <v>0</v>
      </c>
      <c r="O95" s="5">
        <f>RANK(Table135[[#This Row],[Total2]],Table135[Total2])</f>
        <v>8</v>
      </c>
    </row>
    <row r="96" spans="10:15">
      <c r="J96" s="3">
        <f>IF(COUNT(Table135[[#This Row],[Class]:[Column4]])&gt;1,MIN(Table135[[#This Row],[Class]:[Column2]]),0)</f>
        <v>0</v>
      </c>
      <c r="K96" s="17">
        <f>SUM(Table135[[#This Row],[Class]:[Column3]])-Table135[[#This Row],[Discard]]*0.9999</f>
        <v>0</v>
      </c>
      <c r="L96" s="2">
        <f>IF(Table135[[#This Row],[Total]]&lt;&gt;"",RANK(Table135[[#This Row],[Total]],Table135[Total]),"")</f>
        <v>8</v>
      </c>
      <c r="M96" s="38" t="str">
        <f>IF(Table135[[#This Row],[Name]]&gt;"",Table135[[#This Row],[Name]],"")</f>
        <v/>
      </c>
      <c r="N96">
        <f>SUM(Table135[[#This Row],[Class]:[Column3]])-Table135[[#This Row],[Discard]]</f>
        <v>0</v>
      </c>
      <c r="O96" s="5">
        <f>RANK(Table135[[#This Row],[Total2]],Table135[Total2])</f>
        <v>8</v>
      </c>
    </row>
    <row r="97" spans="10:15">
      <c r="J97" s="3">
        <f>IF(COUNT(Table135[[#This Row],[Class]:[Column4]])&gt;1,MIN(Table135[[#This Row],[Class]:[Column2]]),0)</f>
        <v>0</v>
      </c>
      <c r="K97" s="17">
        <f>SUM(Table135[[#This Row],[Class]:[Column3]])-Table135[[#This Row],[Discard]]*0.9999</f>
        <v>0</v>
      </c>
      <c r="L97" s="2">
        <f>IF(Table135[[#This Row],[Total]]&lt;&gt;"",RANK(Table135[[#This Row],[Total]],Table135[Total]),"")</f>
        <v>8</v>
      </c>
      <c r="M97" s="38" t="str">
        <f>IF(Table135[[#This Row],[Name]]&gt;"",Table135[[#This Row],[Name]],"")</f>
        <v/>
      </c>
      <c r="N97">
        <f>SUM(Table135[[#This Row],[Class]:[Column3]])-Table135[[#This Row],[Discard]]</f>
        <v>0</v>
      </c>
      <c r="O97" s="5">
        <f>RANK(Table135[[#This Row],[Total2]],Table135[Total2])</f>
        <v>8</v>
      </c>
    </row>
    <row r="98" spans="10:15">
      <c r="J98" s="3">
        <f>IF(COUNT(Table135[[#This Row],[Class]:[Column4]])&gt;1,MIN(Table135[[#This Row],[Class]:[Column2]]),0)</f>
        <v>0</v>
      </c>
      <c r="K98" s="17">
        <f>SUM(Table135[[#This Row],[Class]:[Column3]])-Table135[[#This Row],[Discard]]*0.9999</f>
        <v>0</v>
      </c>
      <c r="L98" s="2">
        <f>IF(Table135[[#This Row],[Total]]&lt;&gt;"",RANK(Table135[[#This Row],[Total]],Table135[Total]),"")</f>
        <v>8</v>
      </c>
      <c r="M98" s="38" t="str">
        <f>IF(Table135[[#This Row],[Name]]&gt;"",Table135[[#This Row],[Name]],"")</f>
        <v/>
      </c>
      <c r="N98">
        <f>SUM(Table135[[#This Row],[Class]:[Column3]])-Table135[[#This Row],[Discard]]</f>
        <v>0</v>
      </c>
      <c r="O98" s="5">
        <f>RANK(Table135[[#This Row],[Total2]],Table135[Total2])</f>
        <v>8</v>
      </c>
    </row>
    <row r="99" spans="10:15">
      <c r="J99" s="3">
        <f>IF(COUNT(Table135[[#This Row],[Class]:[Column4]])&gt;1,MIN(Table135[[#This Row],[Class]:[Column2]]),0)</f>
        <v>0</v>
      </c>
      <c r="K99" s="17">
        <f>SUM(Table135[[#This Row],[Class]:[Column3]])-Table135[[#This Row],[Discard]]*0.9999</f>
        <v>0</v>
      </c>
      <c r="L99" s="2">
        <f>IF(Table135[[#This Row],[Total]]&lt;&gt;"",RANK(Table135[[#This Row],[Total]],Table135[Total]),"")</f>
        <v>8</v>
      </c>
      <c r="M99" s="38" t="str">
        <f>IF(Table135[[#This Row],[Name]]&gt;"",Table135[[#This Row],[Name]],"")</f>
        <v/>
      </c>
      <c r="N99">
        <f>SUM(Table135[[#This Row],[Class]:[Column3]])-Table135[[#This Row],[Discard]]</f>
        <v>0</v>
      </c>
      <c r="O99" s="5">
        <f>RANK(Table135[[#This Row],[Total2]],Table135[Total2])</f>
        <v>8</v>
      </c>
    </row>
    <row r="100" spans="10:15">
      <c r="J100" s="3">
        <f>IF(COUNT(Table135[[#This Row],[Class]:[Column4]])&gt;1,MIN(Table135[[#This Row],[Class]:[Column2]]),0)</f>
        <v>0</v>
      </c>
      <c r="K100" s="17">
        <f>SUM(Table135[[#This Row],[Class]:[Column3]])-Table135[[#This Row],[Discard]]*0.9999</f>
        <v>0</v>
      </c>
      <c r="L100" s="2">
        <f>IF(Table135[[#This Row],[Total]]&lt;&gt;"",RANK(Table135[[#This Row],[Total]],Table135[Total]),"")</f>
        <v>8</v>
      </c>
      <c r="M100" s="38" t="str">
        <f>IF(Table135[[#This Row],[Name]]&gt;"",Table135[[#This Row],[Name]],"")</f>
        <v/>
      </c>
      <c r="N100">
        <f>SUM(Table135[[#This Row],[Class]:[Column3]])-Table135[[#This Row],[Discard]]</f>
        <v>0</v>
      </c>
      <c r="O100" s="5">
        <f>RANK(Table135[[#This Row],[Total2]],Table135[Total2])</f>
        <v>8</v>
      </c>
    </row>
    <row r="101" spans="10:15">
      <c r="J101" s="3">
        <f>IF(COUNT(Table135[[#This Row],[Class]:[Column4]])&gt;1,MIN(Table135[[#This Row],[Class]:[Column2]]),0)</f>
        <v>0</v>
      </c>
      <c r="K101" s="17">
        <f>SUM(Table135[[#This Row],[Class]:[Column3]])-Table135[[#This Row],[Discard]]*0.9999</f>
        <v>0</v>
      </c>
      <c r="L101" s="2">
        <f>IF(Table135[[#This Row],[Total]]&lt;&gt;"",RANK(Table135[[#This Row],[Total]],Table135[Total]),"")</f>
        <v>8</v>
      </c>
      <c r="M101" s="38" t="str">
        <f>IF(Table135[[#This Row],[Name]]&gt;"",Table135[[#This Row],[Name]],"")</f>
        <v/>
      </c>
      <c r="N101">
        <f>SUM(Table135[[#This Row],[Class]:[Column3]])-Table135[[#This Row],[Discard]]</f>
        <v>0</v>
      </c>
      <c r="O101" s="5">
        <f>RANK(Table135[[#This Row],[Total2]],Table135[Total2])</f>
        <v>8</v>
      </c>
    </row>
    <row r="102" spans="10:15">
      <c r="J102" s="3">
        <f>IF(COUNT(Table135[[#This Row],[Class]:[Column4]])&gt;1,MIN(Table135[[#This Row],[Class]:[Column2]]),0)</f>
        <v>0</v>
      </c>
      <c r="K102" s="17">
        <f>SUM(Table135[[#This Row],[Class]:[Column3]])-Table135[[#This Row],[Discard]]*0.9999</f>
        <v>0</v>
      </c>
      <c r="L102" s="2">
        <f>IF(Table135[[#This Row],[Total]]&lt;&gt;"",RANK(Table135[[#This Row],[Total]],Table135[Total]),"")</f>
        <v>8</v>
      </c>
      <c r="M102" s="38" t="str">
        <f>IF(Table135[[#This Row],[Name]]&gt;"",Table135[[#This Row],[Name]],"")</f>
        <v/>
      </c>
      <c r="N102">
        <f>SUM(Table135[[#This Row],[Class]:[Column3]])-Table135[[#This Row],[Discard]]</f>
        <v>0</v>
      </c>
      <c r="O102" s="5">
        <f>RANK(Table135[[#This Row],[Total2]],Table135[Total2])</f>
        <v>8</v>
      </c>
    </row>
    <row r="103" spans="10:15">
      <c r="J103" s="3">
        <f>IF(COUNT(Table135[[#This Row],[Class]:[Column4]])&gt;1,MIN(Table135[[#This Row],[Class]:[Column2]]),0)</f>
        <v>0</v>
      </c>
      <c r="K103" s="17">
        <f>SUM(Table135[[#This Row],[Class]:[Column3]])-Table135[[#This Row],[Discard]]*0.9999</f>
        <v>0</v>
      </c>
      <c r="L103" s="2">
        <f>IF(Table135[[#This Row],[Total]]&lt;&gt;"",RANK(Table135[[#This Row],[Total]],Table135[Total]),"")</f>
        <v>8</v>
      </c>
      <c r="M103" s="38" t="str">
        <f>IF(Table135[[#This Row],[Name]]&gt;"",Table135[[#This Row],[Name]],"")</f>
        <v/>
      </c>
      <c r="N103">
        <f>SUM(Table135[[#This Row],[Class]:[Column3]])-Table135[[#This Row],[Discard]]</f>
        <v>0</v>
      </c>
      <c r="O103" s="5">
        <f>RANK(Table135[[#This Row],[Total2]],Table135[Total2])</f>
        <v>8</v>
      </c>
    </row>
    <row r="104" spans="10:15">
      <c r="J104" s="3">
        <f>IF(COUNT(Table135[[#This Row],[Class]:[Column4]])&gt;1,MIN(Table135[[#This Row],[Class]:[Column2]]),0)</f>
        <v>0</v>
      </c>
      <c r="K104" s="17">
        <f>SUM(Table135[[#This Row],[Class]:[Column3]])-Table135[[#This Row],[Discard]]*0.9999</f>
        <v>0</v>
      </c>
      <c r="L104" s="2">
        <f>IF(Table135[[#This Row],[Total]]&lt;&gt;"",RANK(Table135[[#This Row],[Total]],Table135[Total]),"")</f>
        <v>8</v>
      </c>
      <c r="M104" s="38" t="str">
        <f>IF(Table135[[#This Row],[Name]]&gt;"",Table135[[#This Row],[Name]],"")</f>
        <v/>
      </c>
      <c r="N104">
        <f>SUM(Table135[[#This Row],[Class]:[Column3]])-Table135[[#This Row],[Discard]]</f>
        <v>0</v>
      </c>
      <c r="O104" s="5">
        <f>RANK(Table135[[#This Row],[Total2]],Table135[Total2])</f>
        <v>8</v>
      </c>
    </row>
    <row r="105" spans="10:15">
      <c r="J105" s="3">
        <f>IF(COUNT(Table135[[#This Row],[Class]:[Column4]])&gt;1,MIN(Table135[[#This Row],[Class]:[Column2]]),0)</f>
        <v>0</v>
      </c>
      <c r="K105" s="17">
        <f>SUM(Table135[[#This Row],[Class]:[Column3]])-Table135[[#This Row],[Discard]]*0.9999</f>
        <v>0</v>
      </c>
      <c r="L105" s="2">
        <f>IF(Table135[[#This Row],[Total]]&lt;&gt;"",RANK(Table135[[#This Row],[Total]],Table135[Total]),"")</f>
        <v>8</v>
      </c>
      <c r="M105" s="38" t="str">
        <f>IF(Table135[[#This Row],[Name]]&gt;"",Table135[[#This Row],[Name]],"")</f>
        <v/>
      </c>
      <c r="N105">
        <f>SUM(Table135[[#This Row],[Class]:[Column3]])-Table135[[#This Row],[Discard]]</f>
        <v>0</v>
      </c>
      <c r="O105" s="5">
        <f>RANK(Table135[[#This Row],[Total2]],Table135[Total2])</f>
        <v>8</v>
      </c>
    </row>
    <row r="106" spans="10:15">
      <c r="J106" s="3">
        <f>IF(COUNT(Table135[[#This Row],[Class]:[Column4]])&gt;1,MIN(Table135[[#This Row],[Class]:[Column2]]),0)</f>
        <v>0</v>
      </c>
      <c r="K106" s="17">
        <f>SUM(Table135[[#This Row],[Class]:[Column3]])-Table135[[#This Row],[Discard]]*0.9999</f>
        <v>0</v>
      </c>
      <c r="L106" s="2">
        <f>IF(Table135[[#This Row],[Total]]&lt;&gt;"",RANK(Table135[[#This Row],[Total]],Table135[Total]),"")</f>
        <v>8</v>
      </c>
      <c r="M106" s="38" t="str">
        <f>IF(Table135[[#This Row],[Name]]&gt;"",Table135[[#This Row],[Name]],"")</f>
        <v/>
      </c>
      <c r="N106">
        <f>SUM(Table135[[#This Row],[Class]:[Column3]])-Table135[[#This Row],[Discard]]</f>
        <v>0</v>
      </c>
      <c r="O106" s="5">
        <f>RANK(Table135[[#This Row],[Total2]],Table135[Total2])</f>
        <v>8</v>
      </c>
    </row>
    <row r="107" spans="10:15">
      <c r="J107" s="3">
        <f>IF(COUNT(Table135[[#This Row],[Class]:[Column4]])&gt;1,MIN(Table135[[#This Row],[Class]:[Column2]]),0)</f>
        <v>0</v>
      </c>
      <c r="K107" s="17">
        <f>SUM(Table135[[#This Row],[Class]:[Column3]])-Table135[[#This Row],[Discard]]*0.9999</f>
        <v>0</v>
      </c>
      <c r="L107" s="2">
        <f>IF(Table135[[#This Row],[Total]]&lt;&gt;"",RANK(Table135[[#This Row],[Total]],Table135[Total]),"")</f>
        <v>8</v>
      </c>
      <c r="M107" s="38" t="str">
        <f>IF(Table135[[#This Row],[Name]]&gt;"",Table135[[#This Row],[Name]],"")</f>
        <v/>
      </c>
      <c r="N107">
        <f>SUM(Table135[[#This Row],[Class]:[Column3]])-Table135[[#This Row],[Discard]]</f>
        <v>0</v>
      </c>
      <c r="O107" s="5">
        <f>RANK(Table135[[#This Row],[Total2]],Table135[Total2])</f>
        <v>8</v>
      </c>
    </row>
    <row r="108" spans="10:15">
      <c r="J108" s="3">
        <f>IF(COUNT(Table135[[#This Row],[Class]:[Column4]])&gt;1,MIN(Table135[[#This Row],[Class]:[Column2]]),0)</f>
        <v>0</v>
      </c>
      <c r="K108" s="17">
        <f>SUM(Table135[[#This Row],[Class]:[Column3]])-Table135[[#This Row],[Discard]]*0.9999</f>
        <v>0</v>
      </c>
      <c r="L108" s="2">
        <f>IF(Table135[[#This Row],[Total]]&lt;&gt;"",RANK(Table135[[#This Row],[Total]],Table135[Total]),"")</f>
        <v>8</v>
      </c>
      <c r="M108" s="38" t="str">
        <f>IF(Table135[[#This Row],[Name]]&gt;"",Table135[[#This Row],[Name]],"")</f>
        <v/>
      </c>
      <c r="N108">
        <f>SUM(Table135[[#This Row],[Class]:[Column3]])-Table135[[#This Row],[Discard]]</f>
        <v>0</v>
      </c>
      <c r="O108" s="5">
        <f>RANK(Table135[[#This Row],[Total2]],Table135[Total2])</f>
        <v>8</v>
      </c>
    </row>
    <row r="109" spans="10:15">
      <c r="J109" s="3">
        <f>IF(COUNT(Table135[[#This Row],[Class]:[Column4]])&gt;1,MIN(Table135[[#This Row],[Class]:[Column2]]),0)</f>
        <v>0</v>
      </c>
      <c r="K109" s="17">
        <f>SUM(Table135[[#This Row],[Class]:[Column3]])-Table135[[#This Row],[Discard]]*0.9999</f>
        <v>0</v>
      </c>
      <c r="L109" s="2">
        <f>IF(Table135[[#This Row],[Total]]&lt;&gt;"",RANK(Table135[[#This Row],[Total]],Table135[Total]),"")</f>
        <v>8</v>
      </c>
      <c r="M109" s="38" t="str">
        <f>IF(Table135[[#This Row],[Name]]&gt;"",Table135[[#This Row],[Name]],"")</f>
        <v/>
      </c>
      <c r="N109">
        <f>SUM(Table135[[#This Row],[Class]:[Column3]])-Table135[[#This Row],[Discard]]</f>
        <v>0</v>
      </c>
      <c r="O109" s="5">
        <f>RANK(Table135[[#This Row],[Total2]],Table135[Total2])</f>
        <v>8</v>
      </c>
    </row>
    <row r="110" spans="10:15">
      <c r="J110" s="3">
        <f>IF(COUNT(Table135[[#This Row],[Class]:[Column4]])&gt;1,MIN(Table135[[#This Row],[Class]:[Column2]]),0)</f>
        <v>0</v>
      </c>
      <c r="K110" s="17">
        <f>SUM(Table135[[#This Row],[Class]:[Column3]])-Table135[[#This Row],[Discard]]*0.9999</f>
        <v>0</v>
      </c>
      <c r="L110" s="2">
        <f>IF(Table135[[#This Row],[Total]]&lt;&gt;"",RANK(Table135[[#This Row],[Total]],Table135[Total]),"")</f>
        <v>8</v>
      </c>
      <c r="M110" s="38" t="str">
        <f>IF(Table135[[#This Row],[Name]]&gt;"",Table135[[#This Row],[Name]],"")</f>
        <v/>
      </c>
      <c r="N110">
        <f>SUM(Table135[[#This Row],[Class]:[Column3]])-Table135[[#This Row],[Discard]]</f>
        <v>0</v>
      </c>
      <c r="O110" s="5">
        <f>RANK(Table135[[#This Row],[Total2]],Table135[Total2])</f>
        <v>8</v>
      </c>
    </row>
    <row r="111" spans="10:15">
      <c r="J111" s="3">
        <f>IF(COUNT(Table135[[#This Row],[Class]:[Column4]])&gt;1,MIN(Table135[[#This Row],[Class]:[Column2]]),0)</f>
        <v>0</v>
      </c>
      <c r="K111" s="17">
        <f>SUM(Table135[[#This Row],[Class]:[Column3]])-Table135[[#This Row],[Discard]]*0.9999</f>
        <v>0</v>
      </c>
      <c r="L111" s="2">
        <f>IF(Table135[[#This Row],[Total]]&lt;&gt;"",RANK(Table135[[#This Row],[Total]],Table135[Total]),"")</f>
        <v>8</v>
      </c>
      <c r="M111" s="38" t="str">
        <f>IF(Table135[[#This Row],[Name]]&gt;"",Table135[[#This Row],[Name]],"")</f>
        <v/>
      </c>
      <c r="N111">
        <f>SUM(Table135[[#This Row],[Class]:[Column3]])-Table135[[#This Row],[Discard]]</f>
        <v>0</v>
      </c>
      <c r="O111" s="5">
        <f>RANK(Table135[[#This Row],[Total2]],Table135[Total2])</f>
        <v>8</v>
      </c>
    </row>
    <row r="112" spans="10:15">
      <c r="J112" s="3">
        <f>IF(COUNT(Table135[[#This Row],[Class]:[Column4]])&gt;1,MIN(Table135[[#This Row],[Class]:[Column2]]),0)</f>
        <v>0</v>
      </c>
      <c r="K112" s="17">
        <f>SUM(Table135[[#This Row],[Class]:[Column3]])-Table135[[#This Row],[Discard]]*0.9999</f>
        <v>0</v>
      </c>
      <c r="L112" s="2">
        <f>IF(Table135[[#This Row],[Total]]&lt;&gt;"",RANK(Table135[[#This Row],[Total]],Table135[Total]),"")</f>
        <v>8</v>
      </c>
      <c r="M112" s="38" t="str">
        <f>IF(Table135[[#This Row],[Name]]&gt;"",Table135[[#This Row],[Name]],"")</f>
        <v/>
      </c>
      <c r="N112">
        <f>SUM(Table135[[#This Row],[Class]:[Column3]])-Table135[[#This Row],[Discard]]</f>
        <v>0</v>
      </c>
      <c r="O112" s="5">
        <f>RANK(Table135[[#This Row],[Total2]],Table135[Total2])</f>
        <v>8</v>
      </c>
    </row>
    <row r="113" spans="10:15">
      <c r="J113" s="3">
        <f>IF(COUNT(Table135[[#This Row],[Class]:[Column4]])&gt;1,MIN(Table135[[#This Row],[Class]:[Column2]]),0)</f>
        <v>0</v>
      </c>
      <c r="K113" s="17">
        <f>SUM(Table135[[#This Row],[Class]:[Column3]])-Table135[[#This Row],[Discard]]*0.9999</f>
        <v>0</v>
      </c>
      <c r="L113" s="2">
        <f>IF(Table135[[#This Row],[Total]]&lt;&gt;"",RANK(Table135[[#This Row],[Total]],Table135[Total]),"")</f>
        <v>8</v>
      </c>
      <c r="M113" s="38" t="str">
        <f>IF(Table135[[#This Row],[Name]]&gt;"",Table135[[#This Row],[Name]],"")</f>
        <v/>
      </c>
      <c r="N113">
        <f>SUM(Table135[[#This Row],[Class]:[Column3]])-Table135[[#This Row],[Discard]]</f>
        <v>0</v>
      </c>
      <c r="O113" s="5">
        <f>RANK(Table135[[#This Row],[Total2]],Table135[Total2])</f>
        <v>8</v>
      </c>
    </row>
    <row r="114" spans="10:15">
      <c r="J114" s="3">
        <f>IF(COUNT(Table135[[#This Row],[Class]:[Column4]])&gt;1,MIN(Table135[[#This Row],[Class]:[Column2]]),0)</f>
        <v>0</v>
      </c>
      <c r="K114" s="17">
        <f>SUM(Table135[[#This Row],[Class]:[Column3]])-Table135[[#This Row],[Discard]]*0.9999</f>
        <v>0</v>
      </c>
      <c r="L114" s="2">
        <f>IF(Table135[[#This Row],[Total]]&lt;&gt;"",RANK(Table135[[#This Row],[Total]],Table135[Total]),"")</f>
        <v>8</v>
      </c>
      <c r="M114" s="38" t="str">
        <f>IF(Table135[[#This Row],[Name]]&gt;"",Table135[[#This Row],[Name]],"")</f>
        <v/>
      </c>
      <c r="N114">
        <f>SUM(Table135[[#This Row],[Class]:[Column3]])-Table135[[#This Row],[Discard]]</f>
        <v>0</v>
      </c>
      <c r="O114" s="5">
        <f>RANK(Table135[[#This Row],[Total2]],Table135[Total2])</f>
        <v>8</v>
      </c>
    </row>
    <row r="115" spans="10:15">
      <c r="J115" s="3">
        <f>IF(COUNT(Table135[[#This Row],[Class]:[Column4]])&gt;1,MIN(Table135[[#This Row],[Class]:[Column2]]),0)</f>
        <v>0</v>
      </c>
      <c r="K115" s="17">
        <f>SUM(Table135[[#This Row],[Class]:[Column3]])-Table135[[#This Row],[Discard]]*0.9999</f>
        <v>0</v>
      </c>
      <c r="L115" s="2">
        <f>IF(Table135[[#This Row],[Total]]&lt;&gt;"",RANK(Table135[[#This Row],[Total]],Table135[Total]),"")</f>
        <v>8</v>
      </c>
      <c r="M115" s="38" t="str">
        <f>IF(Table135[[#This Row],[Name]]&gt;"",Table135[[#This Row],[Name]],"")</f>
        <v/>
      </c>
      <c r="N115">
        <f>SUM(Table135[[#This Row],[Class]:[Column3]])-Table135[[#This Row],[Discard]]</f>
        <v>0</v>
      </c>
      <c r="O115" s="5">
        <f>RANK(Table135[[#This Row],[Total2]],Table135[Total2])</f>
        <v>8</v>
      </c>
    </row>
    <row r="116" spans="10:15">
      <c r="J116" s="3">
        <f>IF(COUNT(Table135[[#This Row],[Class]:[Column4]])&gt;1,MIN(Table135[[#This Row],[Class]:[Column2]]),0)</f>
        <v>0</v>
      </c>
      <c r="K116" s="17">
        <f>SUM(Table135[[#This Row],[Class]:[Column3]])-Table135[[#This Row],[Discard]]*0.9999</f>
        <v>0</v>
      </c>
      <c r="L116" s="2">
        <f>IF(Table135[[#This Row],[Total]]&lt;&gt;"",RANK(Table135[[#This Row],[Total]],Table135[Total]),"")</f>
        <v>8</v>
      </c>
      <c r="M116" s="38" t="str">
        <f>IF(Table135[[#This Row],[Name]]&gt;"",Table135[[#This Row],[Name]],"")</f>
        <v/>
      </c>
      <c r="N116">
        <f>SUM(Table135[[#This Row],[Class]:[Column3]])-Table135[[#This Row],[Discard]]</f>
        <v>0</v>
      </c>
      <c r="O116" s="5">
        <f>RANK(Table135[[#This Row],[Total2]],Table135[Total2])</f>
        <v>8</v>
      </c>
    </row>
    <row r="117" spans="10:15">
      <c r="J117" s="3">
        <f>IF(COUNT(Table135[[#This Row],[Class]:[Column4]])&gt;1,MIN(Table135[[#This Row],[Class]:[Column2]]),0)</f>
        <v>0</v>
      </c>
      <c r="K117" s="17">
        <f>SUM(Table135[[#This Row],[Class]:[Column3]])-Table135[[#This Row],[Discard]]*0.9999</f>
        <v>0</v>
      </c>
      <c r="L117" s="2">
        <f>IF(Table135[[#This Row],[Total]]&lt;&gt;"",RANK(Table135[[#This Row],[Total]],Table135[Total]),"")</f>
        <v>8</v>
      </c>
      <c r="M117" s="38" t="str">
        <f>IF(Table135[[#This Row],[Name]]&gt;"",Table135[[#This Row],[Name]],"")</f>
        <v/>
      </c>
      <c r="N117">
        <f>SUM(Table135[[#This Row],[Class]:[Column3]])-Table135[[#This Row],[Discard]]</f>
        <v>0</v>
      </c>
      <c r="O117" s="5">
        <f>RANK(Table135[[#This Row],[Total2]],Table135[Total2])</f>
        <v>8</v>
      </c>
    </row>
    <row r="118" spans="10:15">
      <c r="J118" s="3">
        <f>IF(COUNT(Table135[[#This Row],[Class]:[Column4]])&gt;1,MIN(Table135[[#This Row],[Class]:[Column2]]),0)</f>
        <v>0</v>
      </c>
      <c r="K118" s="17">
        <f>SUM(Table135[[#This Row],[Class]:[Column3]])-Table135[[#This Row],[Discard]]*0.9999</f>
        <v>0</v>
      </c>
      <c r="L118" s="2">
        <f>IF(Table135[[#This Row],[Total]]&lt;&gt;"",RANK(Table135[[#This Row],[Total]],Table135[Total]),"")</f>
        <v>8</v>
      </c>
      <c r="M118" s="38" t="str">
        <f>IF(Table135[[#This Row],[Name]]&gt;"",Table135[[#This Row],[Name]],"")</f>
        <v/>
      </c>
      <c r="N118">
        <f>SUM(Table135[[#This Row],[Class]:[Column3]])-Table135[[#This Row],[Discard]]</f>
        <v>0</v>
      </c>
      <c r="O118" s="5">
        <f>RANK(Table135[[#This Row],[Total2]],Table135[Total2])</f>
        <v>8</v>
      </c>
    </row>
    <row r="119" spans="10:15">
      <c r="J119" s="3">
        <f>IF(COUNT(Table135[[#This Row],[Class]:[Column4]])&gt;1,MIN(Table135[[#This Row],[Class]:[Column2]]),0)</f>
        <v>0</v>
      </c>
      <c r="K119" s="17">
        <f>SUM(Table135[[#This Row],[Class]:[Column3]])-Table135[[#This Row],[Discard]]*0.9999</f>
        <v>0</v>
      </c>
      <c r="L119" s="2">
        <f>IF(Table135[[#This Row],[Total]]&lt;&gt;"",RANK(Table135[[#This Row],[Total]],Table135[Total]),"")</f>
        <v>8</v>
      </c>
      <c r="M119" s="38" t="str">
        <f>IF(Table135[[#This Row],[Name]]&gt;"",Table135[[#This Row],[Name]],"")</f>
        <v/>
      </c>
      <c r="N119">
        <f>SUM(Table135[[#This Row],[Class]:[Column3]])-Table135[[#This Row],[Discard]]</f>
        <v>0</v>
      </c>
      <c r="O119" s="5">
        <f>RANK(Table135[[#This Row],[Total2]],Table135[Total2])</f>
        <v>8</v>
      </c>
    </row>
    <row r="120" spans="10:15">
      <c r="J120" s="3">
        <f>IF(COUNT(Table135[[#This Row],[Class]:[Column4]])&gt;1,MIN(Table135[[#This Row],[Class]:[Column2]]),0)</f>
        <v>0</v>
      </c>
      <c r="K120" s="17">
        <f>SUM(Table135[[#This Row],[Class]:[Column3]])-Table135[[#This Row],[Discard]]*0.9999</f>
        <v>0</v>
      </c>
      <c r="L120" s="2">
        <f>IF(Table135[[#This Row],[Total]]&lt;&gt;"",RANK(Table135[[#This Row],[Total]],Table135[Total]),"")</f>
        <v>8</v>
      </c>
      <c r="M120" s="38" t="str">
        <f>IF(Table135[[#This Row],[Name]]&gt;"",Table135[[#This Row],[Name]],"")</f>
        <v/>
      </c>
      <c r="N120">
        <f>SUM(Table135[[#This Row],[Class]:[Column3]])-Table135[[#This Row],[Discard]]</f>
        <v>0</v>
      </c>
      <c r="O120" s="5">
        <f>RANK(Table135[[#This Row],[Total2]],Table135[Total2])</f>
        <v>8</v>
      </c>
    </row>
    <row r="121" spans="10:15">
      <c r="J121" s="3">
        <f>IF(COUNT(Table135[[#This Row],[Class]:[Column4]])&gt;1,MIN(Table135[[#This Row],[Class]:[Column2]]),0)</f>
        <v>0</v>
      </c>
      <c r="K121" s="17">
        <f>SUM(Table135[[#This Row],[Class]:[Column3]])-Table135[[#This Row],[Discard]]*0.9999</f>
        <v>0</v>
      </c>
      <c r="L121" s="2">
        <f>IF(Table135[[#This Row],[Total]]&lt;&gt;"",RANK(Table135[[#This Row],[Total]],Table135[Total]),"")</f>
        <v>8</v>
      </c>
      <c r="M121" s="38" t="str">
        <f>IF(Table135[[#This Row],[Name]]&gt;"",Table135[[#This Row],[Name]],"")</f>
        <v/>
      </c>
      <c r="N121">
        <f>SUM(Table135[[#This Row],[Class]:[Column3]])-Table135[[#This Row],[Discard]]</f>
        <v>0</v>
      </c>
      <c r="O121" s="5">
        <f>RANK(Table135[[#This Row],[Total2]],Table135[Total2])</f>
        <v>8</v>
      </c>
    </row>
    <row r="122" spans="10:15">
      <c r="J122" s="3">
        <f>IF(COUNT(Table135[[#This Row],[Class]:[Column4]])&gt;1,MIN(Table135[[#This Row],[Class]:[Column2]]),0)</f>
        <v>0</v>
      </c>
      <c r="K122" s="17">
        <f>SUM(Table135[[#This Row],[Class]:[Column3]])-Table135[[#This Row],[Discard]]*0.9999</f>
        <v>0</v>
      </c>
      <c r="L122" s="2">
        <f>IF(Table135[[#This Row],[Total]]&lt;&gt;"",RANK(Table135[[#This Row],[Total]],Table135[Total]),"")</f>
        <v>8</v>
      </c>
      <c r="M122" s="38" t="str">
        <f>IF(Table135[[#This Row],[Name]]&gt;"",Table135[[#This Row],[Name]],"")</f>
        <v/>
      </c>
      <c r="N122">
        <f>SUM(Table135[[#This Row],[Class]:[Column3]])-Table135[[#This Row],[Discard]]</f>
        <v>0</v>
      </c>
      <c r="O122" s="5">
        <f>RANK(Table135[[#This Row],[Total2]],Table135[Total2])</f>
        <v>8</v>
      </c>
    </row>
    <row r="123" spans="10:15">
      <c r="J123" s="3">
        <f>IF(COUNT(Table135[[#This Row],[Class]:[Column4]])&gt;1,MIN(Table135[[#This Row],[Class]:[Column2]]),0)</f>
        <v>0</v>
      </c>
      <c r="K123" s="17">
        <f>SUM(Table135[[#This Row],[Class]:[Column3]])-Table135[[#This Row],[Discard]]*0.9999</f>
        <v>0</v>
      </c>
      <c r="L123" s="2">
        <f>IF(Table135[[#This Row],[Total]]&lt;&gt;"",RANK(Table135[[#This Row],[Total]],Table135[Total]),"")</f>
        <v>8</v>
      </c>
      <c r="M123" s="38" t="str">
        <f>IF(Table135[[#This Row],[Name]]&gt;"",Table135[[#This Row],[Name]],"")</f>
        <v/>
      </c>
      <c r="N123">
        <f>SUM(Table135[[#This Row],[Class]:[Column3]])-Table135[[#This Row],[Discard]]</f>
        <v>0</v>
      </c>
      <c r="O123" s="5">
        <f>RANK(Table135[[#This Row],[Total2]],Table135[Total2])</f>
        <v>8</v>
      </c>
    </row>
    <row r="124" spans="10:15">
      <c r="J124" s="3">
        <f>IF(COUNT(Table135[[#This Row],[Class]:[Column4]])&gt;1,MIN(Table135[[#This Row],[Class]:[Column2]]),0)</f>
        <v>0</v>
      </c>
      <c r="K124" s="17">
        <f>SUM(Table135[[#This Row],[Class]:[Column3]])-Table135[[#This Row],[Discard]]*0.9999</f>
        <v>0</v>
      </c>
      <c r="L124" s="2">
        <f>IF(Table135[[#This Row],[Total]]&lt;&gt;"",RANK(Table135[[#This Row],[Total]],Table135[Total]),"")</f>
        <v>8</v>
      </c>
      <c r="M124" s="38" t="str">
        <f>IF(Table135[[#This Row],[Name]]&gt;"",Table135[[#This Row],[Name]],"")</f>
        <v/>
      </c>
      <c r="N124">
        <f>SUM(Table135[[#This Row],[Class]:[Column3]])-Table135[[#This Row],[Discard]]</f>
        <v>0</v>
      </c>
      <c r="O124" s="5">
        <f>RANK(Table135[[#This Row],[Total2]],Table135[Total2])</f>
        <v>8</v>
      </c>
    </row>
    <row r="125" spans="10:15">
      <c r="J125" s="3">
        <f>IF(COUNT(Table135[[#This Row],[Class]:[Column4]])&gt;1,MIN(Table135[[#This Row],[Class]:[Column2]]),0)</f>
        <v>0</v>
      </c>
      <c r="K125" s="17">
        <f>SUM(Table135[[#This Row],[Class]:[Column3]])-Table135[[#This Row],[Discard]]*0.9999</f>
        <v>0</v>
      </c>
      <c r="L125" s="2">
        <f>IF(Table135[[#This Row],[Total]]&lt;&gt;"",RANK(Table135[[#This Row],[Total]],Table135[Total]),"")</f>
        <v>8</v>
      </c>
      <c r="M125" s="38" t="str">
        <f>IF(Table135[[#This Row],[Name]]&gt;"",Table135[[#This Row],[Name]],"")</f>
        <v/>
      </c>
      <c r="N125">
        <f>SUM(Table135[[#This Row],[Class]:[Column3]])-Table135[[#This Row],[Discard]]</f>
        <v>0</v>
      </c>
      <c r="O125" s="5">
        <f>RANK(Table135[[#This Row],[Total2]],Table135[Total2])</f>
        <v>8</v>
      </c>
    </row>
    <row r="126" spans="10:15">
      <c r="J126" s="3">
        <f>IF(COUNT(Table135[[#This Row],[Class]:[Column4]])&gt;1,MIN(Table135[[#This Row],[Class]:[Column2]]),0)</f>
        <v>0</v>
      </c>
      <c r="K126" s="17">
        <f>SUM(Table135[[#This Row],[Class]:[Column3]])-Table135[[#This Row],[Discard]]*0.9999</f>
        <v>0</v>
      </c>
      <c r="L126" s="2">
        <f>IF(Table135[[#This Row],[Total]]&lt;&gt;"",RANK(Table135[[#This Row],[Total]],Table135[Total]),"")</f>
        <v>8</v>
      </c>
      <c r="M126" s="38" t="str">
        <f>IF(Table135[[#This Row],[Name]]&gt;"",Table135[[#This Row],[Name]],"")</f>
        <v/>
      </c>
      <c r="N126">
        <f>SUM(Table135[[#This Row],[Class]:[Column3]])-Table135[[#This Row],[Discard]]</f>
        <v>0</v>
      </c>
      <c r="O126" s="5">
        <f>RANK(Table135[[#This Row],[Total2]],Table135[Total2])</f>
        <v>8</v>
      </c>
    </row>
    <row r="127" spans="10:15">
      <c r="J127" s="3">
        <f>IF(COUNT(Table135[[#This Row],[Class]:[Column4]])&gt;1,MIN(Table135[[#This Row],[Class]:[Column2]]),0)</f>
        <v>0</v>
      </c>
      <c r="K127" s="17">
        <f>SUM(Table135[[#This Row],[Class]:[Column3]])-Table135[[#This Row],[Discard]]*0.9999</f>
        <v>0</v>
      </c>
      <c r="L127" s="2">
        <f>IF(Table135[[#This Row],[Total]]&lt;&gt;"",RANK(Table135[[#This Row],[Total]],Table135[Total]),"")</f>
        <v>8</v>
      </c>
      <c r="M127" s="38" t="str">
        <f>IF(Table135[[#This Row],[Name]]&gt;"",Table135[[#This Row],[Name]],"")</f>
        <v/>
      </c>
      <c r="N127">
        <f>SUM(Table135[[#This Row],[Class]:[Column3]])-Table135[[#This Row],[Discard]]</f>
        <v>0</v>
      </c>
      <c r="O127" s="5">
        <f>RANK(Table135[[#This Row],[Total2]],Table135[Total2])</f>
        <v>8</v>
      </c>
    </row>
    <row r="128" spans="10:15">
      <c r="J128" s="3">
        <f>IF(COUNT(Table135[[#This Row],[Class]:[Column4]])&gt;1,MIN(Table135[[#This Row],[Class]:[Column2]]),0)</f>
        <v>0</v>
      </c>
      <c r="K128" s="17">
        <f>SUM(Table135[[#This Row],[Class]:[Column3]])-Table135[[#This Row],[Discard]]*0.9999</f>
        <v>0</v>
      </c>
      <c r="L128" s="2">
        <f>IF(Table135[[#This Row],[Total]]&lt;&gt;"",RANK(Table135[[#This Row],[Total]],Table135[Total]),"")</f>
        <v>8</v>
      </c>
      <c r="M128" s="38" t="str">
        <f>IF(Table135[[#This Row],[Name]]&gt;"",Table135[[#This Row],[Name]],"")</f>
        <v/>
      </c>
      <c r="N128">
        <f>SUM(Table135[[#This Row],[Class]:[Column3]])-Table135[[#This Row],[Discard]]</f>
        <v>0</v>
      </c>
      <c r="O128" s="5">
        <f>RANK(Table135[[#This Row],[Total2]],Table135[Total2])</f>
        <v>8</v>
      </c>
    </row>
    <row r="129" spans="10:15">
      <c r="J129" s="3">
        <f>IF(COUNT(Table135[[#This Row],[Class]:[Column4]])&gt;1,MIN(Table135[[#This Row],[Class]:[Column2]]),0)</f>
        <v>0</v>
      </c>
      <c r="K129" s="17">
        <f>SUM(Table135[[#This Row],[Class]:[Column3]])-Table135[[#This Row],[Discard]]*0.9999</f>
        <v>0</v>
      </c>
      <c r="L129" s="2">
        <f>IF(Table135[[#This Row],[Total]]&lt;&gt;"",RANK(Table135[[#This Row],[Total]],Table135[Total]),"")</f>
        <v>8</v>
      </c>
      <c r="M129" s="38" t="str">
        <f>IF(Table135[[#This Row],[Name]]&gt;"",Table135[[#This Row],[Name]],"")</f>
        <v/>
      </c>
      <c r="N129">
        <f>SUM(Table135[[#This Row],[Class]:[Column3]])-Table135[[#This Row],[Discard]]</f>
        <v>0</v>
      </c>
      <c r="O129" s="5">
        <f>RANK(Table135[[#This Row],[Total2]],Table135[Total2])</f>
        <v>8</v>
      </c>
    </row>
    <row r="130" spans="10:15">
      <c r="J130" s="3">
        <f>IF(COUNT(Table135[[#This Row],[Class]:[Column4]])&gt;1,MIN(Table135[[#This Row],[Class]:[Column2]]),0)</f>
        <v>0</v>
      </c>
      <c r="K130" s="17">
        <f>SUM(Table135[[#This Row],[Class]:[Column3]])-Table135[[#This Row],[Discard]]*0.9999</f>
        <v>0</v>
      </c>
      <c r="L130" s="2">
        <f>IF(Table135[[#This Row],[Total]]&lt;&gt;"",RANK(Table135[[#This Row],[Total]],Table135[Total]),"")</f>
        <v>8</v>
      </c>
      <c r="M130" s="38" t="str">
        <f>IF(Table135[[#This Row],[Name]]&gt;"",Table135[[#This Row],[Name]],"")</f>
        <v/>
      </c>
      <c r="N130">
        <f>SUM(Table135[[#This Row],[Class]:[Column3]])-Table135[[#This Row],[Discard]]</f>
        <v>0</v>
      </c>
      <c r="O130" s="5">
        <f>RANK(Table135[[#This Row],[Total2]],Table135[Total2])</f>
        <v>8</v>
      </c>
    </row>
    <row r="131" spans="10:15">
      <c r="J131" s="3">
        <f>IF(COUNT(Table135[[#This Row],[Class]:[Column4]])&gt;1,MIN(Table135[[#This Row],[Class]:[Column2]]),0)</f>
        <v>0</v>
      </c>
      <c r="K131" s="17">
        <f>SUM(Table135[[#This Row],[Class]:[Column3]])-Table135[[#This Row],[Discard]]*0.9999</f>
        <v>0</v>
      </c>
      <c r="L131" s="2">
        <f>IF(Table135[[#This Row],[Total]]&lt;&gt;"",RANK(Table135[[#This Row],[Total]],Table135[Total]),"")</f>
        <v>8</v>
      </c>
      <c r="M131" s="38" t="str">
        <f>IF(Table135[[#This Row],[Name]]&gt;"",Table135[[#This Row],[Name]],"")</f>
        <v/>
      </c>
      <c r="N131">
        <f>SUM(Table135[[#This Row],[Class]:[Column3]])-Table135[[#This Row],[Discard]]</f>
        <v>0</v>
      </c>
      <c r="O131" s="5">
        <f>RANK(Table135[[#This Row],[Total2]],Table135[Total2])</f>
        <v>8</v>
      </c>
    </row>
    <row r="132" spans="10:15">
      <c r="J132" s="3">
        <f>IF(COUNT(Table135[[#This Row],[Class]:[Column4]])&gt;1,MIN(Table135[[#This Row],[Class]:[Column2]]),0)</f>
        <v>0</v>
      </c>
      <c r="K132" s="17">
        <f>SUM(Table135[[#This Row],[Class]:[Column3]])-Table135[[#This Row],[Discard]]*0.9999</f>
        <v>0</v>
      </c>
      <c r="L132" s="2">
        <f>IF(Table135[[#This Row],[Total]]&lt;&gt;"",RANK(Table135[[#This Row],[Total]],Table135[Total]),"")</f>
        <v>8</v>
      </c>
      <c r="M132" s="38" t="str">
        <f>IF(Table135[[#This Row],[Name]]&gt;"",Table135[[#This Row],[Name]],"")</f>
        <v/>
      </c>
      <c r="N132">
        <f>SUM(Table135[[#This Row],[Class]:[Column3]])-Table135[[#This Row],[Discard]]</f>
        <v>0</v>
      </c>
      <c r="O132" s="5">
        <f>RANK(Table135[[#This Row],[Total2]],Table135[Total2])</f>
        <v>8</v>
      </c>
    </row>
    <row r="133" spans="10:15">
      <c r="J133" s="3">
        <f>IF(COUNT(Table135[[#This Row],[Class]:[Column4]])&gt;1,MIN(Table135[[#This Row],[Class]:[Column2]]),0)</f>
        <v>0</v>
      </c>
      <c r="K133" s="17">
        <f>SUM(Table135[[#This Row],[Class]:[Column3]])-Table135[[#This Row],[Discard]]*0.9999</f>
        <v>0</v>
      </c>
      <c r="L133" s="2">
        <f>IF(Table135[[#This Row],[Total]]&lt;&gt;"",RANK(Table135[[#This Row],[Total]],Table135[Total]),"")</f>
        <v>8</v>
      </c>
      <c r="M133" s="38" t="str">
        <f>IF(Table135[[#This Row],[Name]]&gt;"",Table135[[#This Row],[Name]],"")</f>
        <v/>
      </c>
      <c r="N133">
        <f>SUM(Table135[[#This Row],[Class]:[Column3]])-Table135[[#This Row],[Discard]]</f>
        <v>0</v>
      </c>
      <c r="O133" s="5">
        <f>RANK(Table135[[#This Row],[Total2]],Table135[Total2])</f>
        <v>8</v>
      </c>
    </row>
    <row r="134" spans="10:15">
      <c r="J134" s="3">
        <f>IF(COUNT(Table135[[#This Row],[Class]:[Column4]])&gt;1,MIN(Table135[[#This Row],[Class]:[Column2]]),0)</f>
        <v>0</v>
      </c>
      <c r="K134" s="17">
        <f>SUM(Table135[[#This Row],[Class]:[Column3]])-Table135[[#This Row],[Discard]]*0.9999</f>
        <v>0</v>
      </c>
      <c r="L134" s="2">
        <f>IF(Table135[[#This Row],[Total]]&lt;&gt;"",RANK(Table135[[#This Row],[Total]],Table135[Total]),"")</f>
        <v>8</v>
      </c>
      <c r="M134" s="38" t="str">
        <f>IF(Table135[[#This Row],[Name]]&gt;"",Table135[[#This Row],[Name]],"")</f>
        <v/>
      </c>
      <c r="N134">
        <f>SUM(Table135[[#This Row],[Class]:[Column3]])-Table135[[#This Row],[Discard]]</f>
        <v>0</v>
      </c>
      <c r="O134" s="5">
        <f>RANK(Table135[[#This Row],[Total2]],Table135[Total2])</f>
        <v>8</v>
      </c>
    </row>
    <row r="135" spans="10:15">
      <c r="J135" s="3">
        <f>IF(COUNT(Table135[[#This Row],[Class]:[Column4]])&gt;1,MIN(Table135[[#This Row],[Class]:[Column2]]),0)</f>
        <v>0</v>
      </c>
      <c r="K135" s="17">
        <f>SUM(Table135[[#This Row],[Class]:[Column3]])-Table135[[#This Row],[Discard]]*0.9999</f>
        <v>0</v>
      </c>
      <c r="L135" s="2">
        <f>IF(Table135[[#This Row],[Total]]&lt;&gt;"",RANK(Table135[[#This Row],[Total]],Table135[Total]),"")</f>
        <v>8</v>
      </c>
      <c r="M135" s="38" t="str">
        <f>IF(Table135[[#This Row],[Name]]&gt;"",Table135[[#This Row],[Name]],"")</f>
        <v/>
      </c>
      <c r="N135">
        <f>SUM(Table135[[#This Row],[Class]:[Column3]])-Table135[[#This Row],[Discard]]</f>
        <v>0</v>
      </c>
      <c r="O135" s="5">
        <f>RANK(Table135[[#This Row],[Total2]],Table135[Total2])</f>
        <v>8</v>
      </c>
    </row>
    <row r="136" spans="10:15">
      <c r="J136" s="3">
        <f>IF(COUNT(Table135[[#This Row],[Class]:[Column4]])&gt;1,MIN(Table135[[#This Row],[Class]:[Column2]]),0)</f>
        <v>0</v>
      </c>
      <c r="K136" s="17">
        <f>SUM(Table135[[#This Row],[Class]:[Column3]])-Table135[[#This Row],[Discard]]*0.9999</f>
        <v>0</v>
      </c>
      <c r="L136" s="2">
        <f>IF(Table135[[#This Row],[Total]]&lt;&gt;"",RANK(Table135[[#This Row],[Total]],Table135[Total]),"")</f>
        <v>8</v>
      </c>
      <c r="M136" s="38" t="str">
        <f>IF(Table135[[#This Row],[Name]]&gt;"",Table135[[#This Row],[Name]],"")</f>
        <v/>
      </c>
      <c r="N136">
        <f>SUM(Table135[[#This Row],[Class]:[Column3]])-Table135[[#This Row],[Discard]]</f>
        <v>0</v>
      </c>
      <c r="O136" s="5">
        <f>RANK(Table135[[#This Row],[Total2]],Table135[Total2])</f>
        <v>8</v>
      </c>
    </row>
    <row r="137" spans="10:15">
      <c r="J137" s="3">
        <f>IF(COUNT(Table135[[#This Row],[Class]:[Column4]])&gt;1,MIN(Table135[[#This Row],[Class]:[Column2]]),0)</f>
        <v>0</v>
      </c>
      <c r="K137" s="17">
        <f>SUM(Table135[[#This Row],[Class]:[Column3]])-Table135[[#This Row],[Discard]]*0.9999</f>
        <v>0</v>
      </c>
      <c r="L137" s="2">
        <f>IF(Table135[[#This Row],[Total]]&lt;&gt;"",RANK(Table135[[#This Row],[Total]],Table135[Total]),"")</f>
        <v>8</v>
      </c>
      <c r="M137" s="38" t="str">
        <f>IF(Table135[[#This Row],[Name]]&gt;"",Table135[[#This Row],[Name]],"")</f>
        <v/>
      </c>
      <c r="N137">
        <f>SUM(Table135[[#This Row],[Class]:[Column3]])-Table135[[#This Row],[Discard]]</f>
        <v>0</v>
      </c>
      <c r="O137" s="5">
        <f>RANK(Table135[[#This Row],[Total2]],Table135[Total2])</f>
        <v>8</v>
      </c>
    </row>
    <row r="138" spans="10:15">
      <c r="J138" s="3">
        <f>IF(COUNT(Table135[[#This Row],[Class]:[Column4]])&gt;1,MIN(Table135[[#This Row],[Class]:[Column2]]),0)</f>
        <v>0</v>
      </c>
      <c r="K138" s="17">
        <f>SUM(Table135[[#This Row],[Class]:[Column3]])-Table135[[#This Row],[Discard]]*0.9999</f>
        <v>0</v>
      </c>
      <c r="L138" s="2">
        <f>IF(Table135[[#This Row],[Total]]&lt;&gt;"",RANK(Table135[[#This Row],[Total]],Table135[Total]),"")</f>
        <v>8</v>
      </c>
      <c r="M138" s="38" t="str">
        <f>IF(Table135[[#This Row],[Name]]&gt;"",Table135[[#This Row],[Name]],"")</f>
        <v/>
      </c>
      <c r="N138">
        <f>SUM(Table135[[#This Row],[Class]:[Column3]])-Table135[[#This Row],[Discard]]</f>
        <v>0</v>
      </c>
      <c r="O138" s="5">
        <f>RANK(Table135[[#This Row],[Total2]],Table135[Total2])</f>
        <v>8</v>
      </c>
    </row>
    <row r="139" spans="10:15">
      <c r="J139" s="3">
        <f>IF(COUNT(Table135[[#This Row],[Class]:[Column4]])&gt;1,MIN(Table135[[#This Row],[Class]:[Column2]]),0)</f>
        <v>0</v>
      </c>
      <c r="K139" s="17">
        <f>SUM(Table135[[#This Row],[Class]:[Column3]])-Table135[[#This Row],[Discard]]*0.9999</f>
        <v>0</v>
      </c>
      <c r="L139" s="2">
        <f>IF(Table135[[#This Row],[Total]]&lt;&gt;"",RANK(Table135[[#This Row],[Total]],Table135[Total]),"")</f>
        <v>8</v>
      </c>
      <c r="M139" s="38" t="str">
        <f>IF(Table135[[#This Row],[Name]]&gt;"",Table135[[#This Row],[Name]],"")</f>
        <v/>
      </c>
      <c r="N139">
        <f>SUM(Table135[[#This Row],[Class]:[Column3]])-Table135[[#This Row],[Discard]]</f>
        <v>0</v>
      </c>
      <c r="O139" s="5">
        <f>RANK(Table135[[#This Row],[Total2]],Table135[Total2])</f>
        <v>8</v>
      </c>
    </row>
    <row r="140" spans="10:15">
      <c r="J140" s="3">
        <f>IF(COUNT(Table135[[#This Row],[Class]:[Column4]])&gt;1,MIN(Table135[[#This Row],[Class]:[Column2]]),0)</f>
        <v>0</v>
      </c>
      <c r="K140" s="17">
        <f>SUM(Table135[[#This Row],[Class]:[Column3]])-Table135[[#This Row],[Discard]]*0.9999</f>
        <v>0</v>
      </c>
      <c r="L140" s="2">
        <f>IF(Table135[[#This Row],[Total]]&lt;&gt;"",RANK(Table135[[#This Row],[Total]],Table135[Total]),"")</f>
        <v>8</v>
      </c>
      <c r="M140" s="38" t="str">
        <f>IF(Table135[[#This Row],[Name]]&gt;"",Table135[[#This Row],[Name]],"")</f>
        <v/>
      </c>
      <c r="N140">
        <f>SUM(Table135[[#This Row],[Class]:[Column3]])-Table135[[#This Row],[Discard]]</f>
        <v>0</v>
      </c>
      <c r="O140" s="5">
        <f>RANK(Table135[[#This Row],[Total2]],Table135[Total2])</f>
        <v>8</v>
      </c>
    </row>
    <row r="141" spans="10:15">
      <c r="J141" s="3">
        <f>IF(COUNT(Table135[[#This Row],[Class]:[Column4]])&gt;1,MIN(Table135[[#This Row],[Class]:[Column2]]),0)</f>
        <v>0</v>
      </c>
      <c r="K141" s="17">
        <f>SUM(Table135[[#This Row],[Class]:[Column3]])-Table135[[#This Row],[Discard]]*0.9999</f>
        <v>0</v>
      </c>
      <c r="L141" s="2">
        <f>IF(Table135[[#This Row],[Total]]&lt;&gt;"",RANK(Table135[[#This Row],[Total]],Table135[Total]),"")</f>
        <v>8</v>
      </c>
      <c r="M141" s="38" t="str">
        <f>IF(Table135[[#This Row],[Name]]&gt;"",Table135[[#This Row],[Name]],"")</f>
        <v/>
      </c>
      <c r="N141">
        <f>SUM(Table135[[#This Row],[Class]:[Column3]])-Table135[[#This Row],[Discard]]</f>
        <v>0</v>
      </c>
      <c r="O141" s="5">
        <f>RANK(Table135[[#This Row],[Total2]],Table135[Total2])</f>
        <v>8</v>
      </c>
    </row>
    <row r="142" spans="10:15">
      <c r="J142" s="3">
        <f>IF(COUNT(Table135[[#This Row],[Class]:[Column4]])&gt;1,MIN(Table135[[#This Row],[Class]:[Column2]]),0)</f>
        <v>0</v>
      </c>
      <c r="K142" s="17">
        <f>SUM(Table135[[#This Row],[Class]:[Column3]])-Table135[[#This Row],[Discard]]*0.9999</f>
        <v>0</v>
      </c>
      <c r="L142" s="2">
        <f>IF(Table135[[#This Row],[Total]]&lt;&gt;"",RANK(Table135[[#This Row],[Total]],Table135[Total]),"")</f>
        <v>8</v>
      </c>
      <c r="M142" s="38" t="str">
        <f>IF(Table135[[#This Row],[Name]]&gt;"",Table135[[#This Row],[Name]],"")</f>
        <v/>
      </c>
      <c r="N142">
        <f>SUM(Table135[[#This Row],[Class]:[Column3]])-Table135[[#This Row],[Discard]]</f>
        <v>0</v>
      </c>
      <c r="O142" s="5">
        <f>RANK(Table135[[#This Row],[Total2]],Table135[Total2])</f>
        <v>8</v>
      </c>
    </row>
    <row r="143" spans="10:15">
      <c r="J143" s="3">
        <f>IF(COUNT(Table135[[#This Row],[Class]:[Column4]])&gt;1,MIN(Table135[[#This Row],[Class]:[Column2]]),0)</f>
        <v>0</v>
      </c>
      <c r="K143" s="17">
        <f>SUM(Table135[[#This Row],[Class]:[Column3]])-Table135[[#This Row],[Discard]]*0.9999</f>
        <v>0</v>
      </c>
      <c r="L143" s="2">
        <f>IF(Table135[[#This Row],[Total]]&lt;&gt;"",RANK(Table135[[#This Row],[Total]],Table135[Total]),"")</f>
        <v>8</v>
      </c>
      <c r="M143" s="38" t="str">
        <f>IF(Table135[[#This Row],[Name]]&gt;"",Table135[[#This Row],[Name]],"")</f>
        <v/>
      </c>
      <c r="N143">
        <f>SUM(Table135[[#This Row],[Class]:[Column3]])-Table135[[#This Row],[Discard]]</f>
        <v>0</v>
      </c>
      <c r="O143" s="5">
        <f>RANK(Table135[[#This Row],[Total2]],Table135[Total2])</f>
        <v>8</v>
      </c>
    </row>
    <row r="144" spans="10:15">
      <c r="J144" s="3">
        <f>IF(COUNT(Table135[[#This Row],[Class]:[Column4]])&gt;1,MIN(Table135[[#This Row],[Class]:[Column2]]),0)</f>
        <v>0</v>
      </c>
      <c r="K144" s="17">
        <f>SUM(Table135[[#This Row],[Class]:[Column3]])-Table135[[#This Row],[Discard]]*0.9999</f>
        <v>0</v>
      </c>
      <c r="L144" s="2">
        <f>IF(Table135[[#This Row],[Total]]&lt;&gt;"",RANK(Table135[[#This Row],[Total]],Table135[Total]),"")</f>
        <v>8</v>
      </c>
      <c r="M144" s="38" t="str">
        <f>IF(Table135[[#This Row],[Name]]&gt;"",Table135[[#This Row],[Name]],"")</f>
        <v/>
      </c>
      <c r="N144">
        <f>SUM(Table135[[#This Row],[Class]:[Column3]])-Table135[[#This Row],[Discard]]</f>
        <v>0</v>
      </c>
      <c r="O144" s="5">
        <f>RANK(Table135[[#This Row],[Total2]],Table135[Total2])</f>
        <v>8</v>
      </c>
    </row>
    <row r="145" spans="10:15">
      <c r="J145" s="3">
        <f>IF(COUNT(Table135[[#This Row],[Class]:[Column4]])&gt;1,MIN(Table135[[#This Row],[Class]:[Column2]]),0)</f>
        <v>0</v>
      </c>
      <c r="K145" s="17">
        <f>SUM(Table135[[#This Row],[Class]:[Column3]])-Table135[[#This Row],[Discard]]*0.9999</f>
        <v>0</v>
      </c>
      <c r="L145" s="2">
        <f>IF(Table135[[#This Row],[Total]]&lt;&gt;"",RANK(Table135[[#This Row],[Total]],Table135[Total]),"")</f>
        <v>8</v>
      </c>
      <c r="M145" s="38" t="str">
        <f>IF(Table135[[#This Row],[Name]]&gt;"",Table135[[#This Row],[Name]],"")</f>
        <v/>
      </c>
      <c r="N145">
        <f>SUM(Table135[[#This Row],[Class]:[Column3]])-Table135[[#This Row],[Discard]]</f>
        <v>0</v>
      </c>
      <c r="O145" s="5">
        <f>RANK(Table135[[#This Row],[Total2]],Table135[Total2])</f>
        <v>8</v>
      </c>
    </row>
    <row r="146" spans="10:15">
      <c r="J146" s="3">
        <f>IF(COUNT(Table135[[#This Row],[Class]:[Column4]])&gt;1,MIN(Table135[[#This Row],[Class]:[Column2]]),0)</f>
        <v>0</v>
      </c>
      <c r="K146" s="17">
        <f>SUM(Table135[[#This Row],[Class]:[Column3]])-Table135[[#This Row],[Discard]]*0.9999</f>
        <v>0</v>
      </c>
      <c r="L146" s="2">
        <f>IF(Table135[[#This Row],[Total]]&lt;&gt;"",RANK(Table135[[#This Row],[Total]],Table135[Total]),"")</f>
        <v>8</v>
      </c>
      <c r="M146" s="38" t="str">
        <f>IF(Table135[[#This Row],[Name]]&gt;"",Table135[[#This Row],[Name]],"")</f>
        <v/>
      </c>
      <c r="N146">
        <f>SUM(Table135[[#This Row],[Class]:[Column3]])-Table135[[#This Row],[Discard]]</f>
        <v>0</v>
      </c>
      <c r="O146" s="5">
        <f>RANK(Table135[[#This Row],[Total2]],Table135[Total2])</f>
        <v>8</v>
      </c>
    </row>
    <row r="147" spans="10:15">
      <c r="J147" s="3">
        <f>IF(COUNT(Table135[[#This Row],[Class]:[Column4]])&gt;1,MIN(Table135[[#This Row],[Class]:[Column2]]),0)</f>
        <v>0</v>
      </c>
      <c r="K147" s="17">
        <f>SUM(Table135[[#This Row],[Class]:[Column3]])-Table135[[#This Row],[Discard]]*0.9999</f>
        <v>0</v>
      </c>
      <c r="L147" s="2">
        <f>IF(Table135[[#This Row],[Total]]&lt;&gt;"",RANK(Table135[[#This Row],[Total]],Table135[Total]),"")</f>
        <v>8</v>
      </c>
      <c r="M147" s="38" t="str">
        <f>IF(Table135[[#This Row],[Name]]&gt;"",Table135[[#This Row],[Name]],"")</f>
        <v/>
      </c>
      <c r="N147">
        <f>SUM(Table135[[#This Row],[Class]:[Column3]])-Table135[[#This Row],[Discard]]</f>
        <v>0</v>
      </c>
      <c r="O147" s="5">
        <f>RANK(Table135[[#This Row],[Total2]],Table135[Total2])</f>
        <v>8</v>
      </c>
    </row>
    <row r="148" spans="10:15">
      <c r="J148" s="3">
        <f>IF(COUNT(Table135[[#This Row],[Class]:[Column4]])&gt;1,MIN(Table135[[#This Row],[Class]:[Column2]]),0)</f>
        <v>0</v>
      </c>
      <c r="K148" s="17">
        <f>SUM(Table135[[#This Row],[Class]:[Column3]])-Table135[[#This Row],[Discard]]*0.9999</f>
        <v>0</v>
      </c>
      <c r="L148" s="2">
        <f>IF(Table135[[#This Row],[Total]]&lt;&gt;"",RANK(Table135[[#This Row],[Total]],Table135[Total]),"")</f>
        <v>8</v>
      </c>
      <c r="M148" s="38" t="str">
        <f>IF(Table135[[#This Row],[Name]]&gt;"",Table135[[#This Row],[Name]],"")</f>
        <v/>
      </c>
      <c r="N148">
        <f>SUM(Table135[[#This Row],[Class]:[Column3]])-Table135[[#This Row],[Discard]]</f>
        <v>0</v>
      </c>
      <c r="O148" s="5">
        <f>RANK(Table135[[#This Row],[Total2]],Table135[Total2])</f>
        <v>8</v>
      </c>
    </row>
    <row r="149" spans="10:15">
      <c r="J149" s="3">
        <f>IF(COUNT(Table135[[#This Row],[Class]:[Column4]])&gt;1,MIN(Table135[[#This Row],[Class]:[Column2]]),0)</f>
        <v>0</v>
      </c>
      <c r="K149" s="17">
        <f>SUM(Table135[[#This Row],[Class]:[Column3]])-Table135[[#This Row],[Discard]]*0.9999</f>
        <v>0</v>
      </c>
      <c r="L149" s="2">
        <f>IF(Table135[[#This Row],[Total]]&lt;&gt;"",RANK(Table135[[#This Row],[Total]],Table135[Total]),"")</f>
        <v>8</v>
      </c>
      <c r="M149" s="38" t="str">
        <f>IF(Table135[[#This Row],[Name]]&gt;"",Table135[[#This Row],[Name]],"")</f>
        <v/>
      </c>
      <c r="N149">
        <f>SUM(Table135[[#This Row],[Class]:[Column3]])-Table135[[#This Row],[Discard]]</f>
        <v>0</v>
      </c>
      <c r="O149" s="5">
        <f>RANK(Table135[[#This Row],[Total2]],Table135[Total2])</f>
        <v>8</v>
      </c>
    </row>
    <row r="150" spans="10:15">
      <c r="J150" s="3">
        <f>IF(COUNT(Table135[[#This Row],[Class]:[Column4]])&gt;1,MIN(Table135[[#This Row],[Class]:[Column2]]),0)</f>
        <v>0</v>
      </c>
      <c r="K150" s="17">
        <f>SUM(Table135[[#This Row],[Class]:[Column3]])-Table135[[#This Row],[Discard]]*0.9999</f>
        <v>0</v>
      </c>
      <c r="L150" s="2">
        <f>IF(Table135[[#This Row],[Total]]&lt;&gt;"",RANK(Table135[[#This Row],[Total]],Table135[Total]),"")</f>
        <v>8</v>
      </c>
      <c r="M150" s="38" t="str">
        <f>IF(Table135[[#This Row],[Name]]&gt;"",Table135[[#This Row],[Name]],"")</f>
        <v/>
      </c>
      <c r="N150">
        <f>SUM(Table135[[#This Row],[Class]:[Column3]])-Table135[[#This Row],[Discard]]</f>
        <v>0</v>
      </c>
      <c r="O150" s="5">
        <f>RANK(Table135[[#This Row],[Total2]],Table135[Total2])</f>
        <v>8</v>
      </c>
    </row>
    <row r="151" spans="10:15">
      <c r="J151" s="3">
        <f>IF(COUNT(Table135[[#This Row],[Class]:[Column4]])&gt;1,MIN(Table135[[#This Row],[Class]:[Column2]]),0)</f>
        <v>0</v>
      </c>
      <c r="K151" s="17">
        <f>SUM(Table135[[#This Row],[Class]:[Column3]])-Table135[[#This Row],[Discard]]*0.9999</f>
        <v>0</v>
      </c>
      <c r="L151" s="2">
        <f>IF(Table135[[#This Row],[Total]]&lt;&gt;"",RANK(Table135[[#This Row],[Total]],Table135[Total]),"")</f>
        <v>8</v>
      </c>
      <c r="M151" s="38" t="str">
        <f>IF(Table135[[#This Row],[Name]]&gt;"",Table135[[#This Row],[Name]],"")</f>
        <v/>
      </c>
      <c r="N151">
        <f>SUM(Table135[[#This Row],[Class]:[Column3]])-Table135[[#This Row],[Discard]]</f>
        <v>0</v>
      </c>
      <c r="O151" s="5">
        <f>RANK(Table135[[#This Row],[Total2]],Table135[Total2])</f>
        <v>8</v>
      </c>
    </row>
    <row r="152" spans="10:15">
      <c r="J152" s="3">
        <f>IF(COUNT(Table135[[#This Row],[Class]:[Column4]])&gt;1,MIN(Table135[[#This Row],[Class]:[Column2]]),0)</f>
        <v>0</v>
      </c>
      <c r="K152" s="17">
        <f>SUM(Table135[[#This Row],[Class]:[Column3]])-Table135[[#This Row],[Discard]]*0.9999</f>
        <v>0</v>
      </c>
      <c r="L152" s="2">
        <f>IF(Table135[[#This Row],[Total]]&lt;&gt;"",RANK(Table135[[#This Row],[Total]],Table135[Total]),"")</f>
        <v>8</v>
      </c>
      <c r="M152" s="38" t="str">
        <f>IF(Table135[[#This Row],[Name]]&gt;"",Table135[[#This Row],[Name]],"")</f>
        <v/>
      </c>
      <c r="N152">
        <f>SUM(Table135[[#This Row],[Class]:[Column3]])-Table135[[#This Row],[Discard]]</f>
        <v>0</v>
      </c>
      <c r="O152" s="5">
        <f>RANK(Table135[[#This Row],[Total2]],Table135[Total2])</f>
        <v>8</v>
      </c>
    </row>
    <row r="153" spans="10:15">
      <c r="J153" s="3">
        <f>IF(COUNT(Table135[[#This Row],[Class]:[Column4]])&gt;1,MIN(Table135[[#This Row],[Class]:[Column2]]),0)</f>
        <v>0</v>
      </c>
      <c r="K153" s="17">
        <f>SUM(Table135[[#This Row],[Class]:[Column3]])-Table135[[#This Row],[Discard]]*0.9999</f>
        <v>0</v>
      </c>
      <c r="L153" s="2">
        <f>IF(Table135[[#This Row],[Total]]&lt;&gt;"",RANK(Table135[[#This Row],[Total]],Table135[Total]),"")</f>
        <v>8</v>
      </c>
      <c r="M153" s="38" t="str">
        <f>IF(Table135[[#This Row],[Name]]&gt;"",Table135[[#This Row],[Name]],"")</f>
        <v/>
      </c>
      <c r="N153">
        <f>SUM(Table135[[#This Row],[Class]:[Column3]])-Table135[[#This Row],[Discard]]</f>
        <v>0</v>
      </c>
      <c r="O153" s="5">
        <f>RANK(Table135[[#This Row],[Total2]],Table135[Total2])</f>
        <v>8</v>
      </c>
    </row>
    <row r="154" spans="10:15">
      <c r="J154" s="3">
        <f>IF(COUNT(Table135[[#This Row],[Class]:[Column4]])&gt;1,MIN(Table135[[#This Row],[Class]:[Column2]]),0)</f>
        <v>0</v>
      </c>
      <c r="K154" s="17">
        <f>SUM(Table135[[#This Row],[Class]:[Column3]])-Table135[[#This Row],[Discard]]*0.9999</f>
        <v>0</v>
      </c>
      <c r="L154" s="2">
        <f>IF(Table135[[#This Row],[Total]]&lt;&gt;"",RANK(Table135[[#This Row],[Total]],Table135[Total]),"")</f>
        <v>8</v>
      </c>
      <c r="M154" s="38" t="str">
        <f>IF(Table135[[#This Row],[Name]]&gt;"",Table135[[#This Row],[Name]],"")</f>
        <v/>
      </c>
      <c r="N154">
        <f>SUM(Table135[[#This Row],[Class]:[Column3]])-Table135[[#This Row],[Discard]]</f>
        <v>0</v>
      </c>
      <c r="O154" s="5">
        <f>RANK(Table135[[#This Row],[Total2]],Table135[Total2])</f>
        <v>8</v>
      </c>
    </row>
    <row r="155" spans="10:15">
      <c r="J155" s="3">
        <f>IF(COUNT(Table135[[#This Row],[Class]:[Column4]])&gt;1,MIN(Table135[[#This Row],[Class]:[Column2]]),0)</f>
        <v>0</v>
      </c>
      <c r="K155" s="17">
        <f>SUM(Table135[[#This Row],[Class]:[Column3]])-Table135[[#This Row],[Discard]]*0.9999</f>
        <v>0</v>
      </c>
      <c r="L155" s="2">
        <f>IF(Table135[[#This Row],[Total]]&lt;&gt;"",RANK(Table135[[#This Row],[Total]],Table135[Total]),"")</f>
        <v>8</v>
      </c>
      <c r="M155" s="38" t="str">
        <f>IF(Table135[[#This Row],[Name]]&gt;"",Table135[[#This Row],[Name]],"")</f>
        <v/>
      </c>
      <c r="N155">
        <f>SUM(Table135[[#This Row],[Class]:[Column3]])-Table135[[#This Row],[Discard]]</f>
        <v>0</v>
      </c>
      <c r="O155" s="5">
        <f>RANK(Table135[[#This Row],[Total2]],Table135[Total2])</f>
        <v>8</v>
      </c>
    </row>
    <row r="156" spans="10:15">
      <c r="J156" s="3">
        <f>IF(COUNT(Table135[[#This Row],[Class]:[Column4]])&gt;1,MIN(Table135[[#This Row],[Class]:[Column2]]),0)</f>
        <v>0</v>
      </c>
      <c r="K156" s="17">
        <f>SUM(Table135[[#This Row],[Class]:[Column3]])-Table135[[#This Row],[Discard]]*0.9999</f>
        <v>0</v>
      </c>
      <c r="L156" s="2">
        <f>IF(Table135[[#This Row],[Total]]&lt;&gt;"",RANK(Table135[[#This Row],[Total]],Table135[Total]),"")</f>
        <v>8</v>
      </c>
      <c r="M156" s="38" t="str">
        <f>IF(Table135[[#This Row],[Name]]&gt;"",Table135[[#This Row],[Name]],"")</f>
        <v/>
      </c>
      <c r="N156">
        <f>SUM(Table135[[#This Row],[Class]:[Column3]])-Table135[[#This Row],[Discard]]</f>
        <v>0</v>
      </c>
      <c r="O156" s="5">
        <f>RANK(Table135[[#This Row],[Total2]],Table135[Total2])</f>
        <v>8</v>
      </c>
    </row>
    <row r="157" spans="10:15">
      <c r="J157" s="3">
        <f>IF(COUNT(Table135[[#This Row],[Class]:[Column4]])&gt;1,MIN(Table135[[#This Row],[Class]:[Column2]]),0)</f>
        <v>0</v>
      </c>
      <c r="K157" s="17">
        <f>SUM(Table135[[#This Row],[Class]:[Column3]])-Table135[[#This Row],[Discard]]*0.9999</f>
        <v>0</v>
      </c>
      <c r="L157" s="2">
        <f>IF(Table135[[#This Row],[Total]]&lt;&gt;"",RANK(Table135[[#This Row],[Total]],Table135[Total]),"")</f>
        <v>8</v>
      </c>
      <c r="M157" s="38" t="str">
        <f>IF(Table135[[#This Row],[Name]]&gt;"",Table135[[#This Row],[Name]],"")</f>
        <v/>
      </c>
      <c r="N157">
        <f>SUM(Table135[[#This Row],[Class]:[Column3]])-Table135[[#This Row],[Discard]]</f>
        <v>0</v>
      </c>
      <c r="O157" s="5">
        <f>RANK(Table135[[#This Row],[Total2]],Table135[Total2])</f>
        <v>8</v>
      </c>
    </row>
    <row r="158" spans="10:15">
      <c r="J158" s="3">
        <f>IF(COUNT(Table135[[#This Row],[Class]:[Column4]])&gt;1,MIN(Table135[[#This Row],[Class]:[Column2]]),0)</f>
        <v>0</v>
      </c>
      <c r="K158" s="17">
        <f>SUM(Table135[[#This Row],[Class]:[Column3]])-Table135[[#This Row],[Discard]]*0.9999</f>
        <v>0</v>
      </c>
      <c r="L158" s="2">
        <f>IF(Table135[[#This Row],[Total]]&lt;&gt;"",RANK(Table135[[#This Row],[Total]],Table135[Total]),"")</f>
        <v>8</v>
      </c>
      <c r="M158" s="38" t="str">
        <f>IF(Table135[[#This Row],[Name]]&gt;"",Table135[[#This Row],[Name]],"")</f>
        <v/>
      </c>
      <c r="N158">
        <f>SUM(Table135[[#This Row],[Class]:[Column3]])-Table135[[#This Row],[Discard]]</f>
        <v>0</v>
      </c>
      <c r="O158" s="5">
        <f>RANK(Table135[[#This Row],[Total2]],Table135[Total2])</f>
        <v>8</v>
      </c>
    </row>
    <row r="159" spans="10:15">
      <c r="J159" s="3">
        <f>IF(COUNT(Table135[[#This Row],[Class]:[Column4]])&gt;1,MIN(Table135[[#This Row],[Class]:[Column2]]),0)</f>
        <v>0</v>
      </c>
      <c r="K159" s="17">
        <f>SUM(Table135[[#This Row],[Class]:[Column3]])-Table135[[#This Row],[Discard]]*0.9999</f>
        <v>0</v>
      </c>
      <c r="L159" s="2">
        <f>IF(Table135[[#This Row],[Total]]&lt;&gt;"",RANK(Table135[[#This Row],[Total]],Table135[Total]),"")</f>
        <v>8</v>
      </c>
      <c r="M159" s="38" t="str">
        <f>IF(Table135[[#This Row],[Name]]&gt;"",Table135[[#This Row],[Name]],"")</f>
        <v/>
      </c>
      <c r="N159">
        <f>SUM(Table135[[#This Row],[Class]:[Column3]])-Table135[[#This Row],[Discard]]</f>
        <v>0</v>
      </c>
      <c r="O159" s="5">
        <f>RANK(Table135[[#This Row],[Total2]],Table135[Total2])</f>
        <v>8</v>
      </c>
    </row>
    <row r="160" spans="10:15">
      <c r="J160" s="3">
        <f>IF(COUNT(Table135[[#This Row],[Class]:[Column4]])&gt;1,MIN(Table135[[#This Row],[Class]:[Column2]]),0)</f>
        <v>0</v>
      </c>
      <c r="K160" s="17">
        <f>SUM(Table135[[#This Row],[Class]:[Column3]])-Table135[[#This Row],[Discard]]*0.9999</f>
        <v>0</v>
      </c>
      <c r="L160" s="2">
        <f>IF(Table135[[#This Row],[Total]]&lt;&gt;"",RANK(Table135[[#This Row],[Total]],Table135[Total]),"")</f>
        <v>8</v>
      </c>
      <c r="M160" s="38" t="str">
        <f>IF(Table135[[#This Row],[Name]]&gt;"",Table135[[#This Row],[Name]],"")</f>
        <v/>
      </c>
      <c r="N160">
        <f>SUM(Table135[[#This Row],[Class]:[Column3]])-Table135[[#This Row],[Discard]]</f>
        <v>0</v>
      </c>
      <c r="O160" s="5">
        <f>RANK(Table135[[#This Row],[Total2]],Table135[Total2])</f>
        <v>8</v>
      </c>
    </row>
    <row r="161" spans="10:15">
      <c r="J161" s="3">
        <f>IF(COUNT(Table135[[#This Row],[Class]:[Column4]])&gt;1,MIN(Table135[[#This Row],[Class]:[Column2]]),0)</f>
        <v>0</v>
      </c>
      <c r="K161" s="17">
        <f>SUM(Table135[[#This Row],[Class]:[Column3]])-Table135[[#This Row],[Discard]]*0.9999</f>
        <v>0</v>
      </c>
      <c r="L161" s="2">
        <f>IF(Table135[[#This Row],[Total]]&lt;&gt;"",RANK(Table135[[#This Row],[Total]],Table135[Total]),"")</f>
        <v>8</v>
      </c>
      <c r="M161" s="38" t="str">
        <f>IF(Table135[[#This Row],[Name]]&gt;"",Table135[[#This Row],[Name]],"")</f>
        <v/>
      </c>
      <c r="N161">
        <f>SUM(Table135[[#This Row],[Class]:[Column3]])-Table135[[#This Row],[Discard]]</f>
        <v>0</v>
      </c>
      <c r="O161" s="5">
        <f>RANK(Table135[[#This Row],[Total2]],Table135[Total2])</f>
        <v>8</v>
      </c>
    </row>
    <row r="162" spans="10:15">
      <c r="J162" s="3">
        <f>IF(COUNT(Table135[[#This Row],[Class]:[Column4]])&gt;1,MIN(Table135[[#This Row],[Class]:[Column2]]),0)</f>
        <v>0</v>
      </c>
      <c r="K162" s="17">
        <f>SUM(Table135[[#This Row],[Class]:[Column3]])-Table135[[#This Row],[Discard]]*0.9999</f>
        <v>0</v>
      </c>
      <c r="L162" s="2">
        <f>IF(Table135[[#This Row],[Total]]&lt;&gt;"",RANK(Table135[[#This Row],[Total]],Table135[Total]),"")</f>
        <v>8</v>
      </c>
      <c r="M162" s="38" t="str">
        <f>IF(Table135[[#This Row],[Name]]&gt;"",Table135[[#This Row],[Name]],"")</f>
        <v/>
      </c>
      <c r="N162">
        <f>SUM(Table135[[#This Row],[Class]:[Column3]])-Table135[[#This Row],[Discard]]</f>
        <v>0</v>
      </c>
      <c r="O162" s="5">
        <f>RANK(Table135[[#This Row],[Total2]],Table135[Total2])</f>
        <v>8</v>
      </c>
    </row>
    <row r="163" spans="10:15">
      <c r="J163" s="3">
        <f>IF(COUNT(Table135[[#This Row],[Class]:[Column4]])&gt;1,MIN(Table135[[#This Row],[Class]:[Column2]]),0)</f>
        <v>0</v>
      </c>
      <c r="K163" s="17">
        <f>SUM(Table135[[#This Row],[Class]:[Column3]])-Table135[[#This Row],[Discard]]*0.9999</f>
        <v>0</v>
      </c>
      <c r="L163" s="2">
        <f>IF(Table135[[#This Row],[Total]]&lt;&gt;"",RANK(Table135[[#This Row],[Total]],Table135[Total]),"")</f>
        <v>8</v>
      </c>
      <c r="M163" s="38" t="str">
        <f>IF(Table135[[#This Row],[Name]]&gt;"",Table135[[#This Row],[Name]],"")</f>
        <v/>
      </c>
      <c r="N163">
        <f>SUM(Table135[[#This Row],[Class]:[Column3]])-Table135[[#This Row],[Discard]]</f>
        <v>0</v>
      </c>
      <c r="O163" s="5">
        <f>RANK(Table135[[#This Row],[Total2]],Table135[Total2])</f>
        <v>8</v>
      </c>
    </row>
    <row r="164" spans="10:15">
      <c r="J164" s="3">
        <f>IF(COUNT(Table135[[#This Row],[Class]:[Column4]])&gt;1,MIN(Table135[[#This Row],[Class]:[Column2]]),0)</f>
        <v>0</v>
      </c>
      <c r="K164" s="17">
        <f>SUM(Table135[[#This Row],[Class]:[Column3]])-Table135[[#This Row],[Discard]]*0.9999</f>
        <v>0</v>
      </c>
      <c r="L164" s="2">
        <f>IF(Table135[[#This Row],[Total]]&lt;&gt;"",RANK(Table135[[#This Row],[Total]],Table135[Total]),"")</f>
        <v>8</v>
      </c>
      <c r="M164" s="38" t="str">
        <f>IF(Table135[[#This Row],[Name]]&gt;"",Table135[[#This Row],[Name]],"")</f>
        <v/>
      </c>
      <c r="N164">
        <f>SUM(Table135[[#This Row],[Class]:[Column3]])-Table135[[#This Row],[Discard]]</f>
        <v>0</v>
      </c>
      <c r="O164" s="5">
        <f>RANK(Table135[[#This Row],[Total2]],Table135[Total2])</f>
        <v>8</v>
      </c>
    </row>
    <row r="165" spans="10:15">
      <c r="J165" s="3">
        <f>IF(COUNT(Table135[[#This Row],[Class]:[Column4]])&gt;1,MIN(Table135[[#This Row],[Class]:[Column2]]),0)</f>
        <v>0</v>
      </c>
      <c r="K165" s="17">
        <f>SUM(Table135[[#This Row],[Class]:[Column3]])-Table135[[#This Row],[Discard]]*0.9999</f>
        <v>0</v>
      </c>
      <c r="L165" s="2">
        <f>IF(Table135[[#This Row],[Total]]&lt;&gt;"",RANK(Table135[[#This Row],[Total]],Table135[Total]),"")</f>
        <v>8</v>
      </c>
      <c r="M165" s="38" t="str">
        <f>IF(Table135[[#This Row],[Name]]&gt;"",Table135[[#This Row],[Name]],"")</f>
        <v/>
      </c>
      <c r="N165">
        <f>SUM(Table135[[#This Row],[Class]:[Column3]])-Table135[[#This Row],[Discard]]</f>
        <v>0</v>
      </c>
      <c r="O165" s="5">
        <f>RANK(Table135[[#This Row],[Total2]],Table135[Total2])</f>
        <v>8</v>
      </c>
    </row>
    <row r="166" spans="10:15">
      <c r="J166" s="3">
        <f>IF(COUNT(Table135[[#This Row],[Class]:[Column4]])&gt;1,MIN(Table135[[#This Row],[Class]:[Column2]]),0)</f>
        <v>0</v>
      </c>
      <c r="K166" s="17">
        <f>SUM(Table135[[#This Row],[Class]:[Column3]])-Table135[[#This Row],[Discard]]*0.9999</f>
        <v>0</v>
      </c>
      <c r="L166" s="2">
        <f>IF(Table135[[#This Row],[Total]]&lt;&gt;"",RANK(Table135[[#This Row],[Total]],Table135[Total]),"")</f>
        <v>8</v>
      </c>
      <c r="M166" s="38" t="str">
        <f>IF(Table135[[#This Row],[Name]]&gt;"",Table135[[#This Row],[Name]],"")</f>
        <v/>
      </c>
      <c r="N166">
        <f>SUM(Table135[[#This Row],[Class]:[Column3]])-Table135[[#This Row],[Discard]]</f>
        <v>0</v>
      </c>
      <c r="O166" s="5">
        <f>RANK(Table135[[#This Row],[Total2]],Table135[Total2])</f>
        <v>8</v>
      </c>
    </row>
    <row r="167" spans="10:15">
      <c r="J167" s="3">
        <f>IF(COUNT(Table135[[#This Row],[Class]:[Column4]])&gt;1,MIN(Table135[[#This Row],[Class]:[Column2]]),0)</f>
        <v>0</v>
      </c>
      <c r="K167" s="17">
        <f>SUM(Table135[[#This Row],[Class]:[Column3]])-Table135[[#This Row],[Discard]]*0.9999</f>
        <v>0</v>
      </c>
      <c r="L167" s="2">
        <f>IF(Table135[[#This Row],[Total]]&lt;&gt;"",RANK(Table135[[#This Row],[Total]],Table135[Total]),"")</f>
        <v>8</v>
      </c>
      <c r="M167" s="38" t="str">
        <f>IF(Table135[[#This Row],[Name]]&gt;"",Table135[[#This Row],[Name]],"")</f>
        <v/>
      </c>
      <c r="N167">
        <f>SUM(Table135[[#This Row],[Class]:[Column3]])-Table135[[#This Row],[Discard]]</f>
        <v>0</v>
      </c>
      <c r="O167" s="5">
        <f>RANK(Table135[[#This Row],[Total2]],Table135[Total2])</f>
        <v>8</v>
      </c>
    </row>
    <row r="168" spans="10:15">
      <c r="J168" s="3">
        <f>IF(COUNT(Table135[[#This Row],[Class]:[Column4]])&gt;1,MIN(Table135[[#This Row],[Class]:[Column2]]),0)</f>
        <v>0</v>
      </c>
      <c r="K168" s="17">
        <f>SUM(Table135[[#This Row],[Class]:[Column3]])-Table135[[#This Row],[Discard]]*0.9999</f>
        <v>0</v>
      </c>
      <c r="L168" s="2">
        <f>IF(Table135[[#This Row],[Total]]&lt;&gt;"",RANK(Table135[[#This Row],[Total]],Table135[Total]),"")</f>
        <v>8</v>
      </c>
      <c r="M168" s="38" t="str">
        <f>IF(Table135[[#This Row],[Name]]&gt;"",Table135[[#This Row],[Name]],"")</f>
        <v/>
      </c>
      <c r="N168">
        <f>SUM(Table135[[#This Row],[Class]:[Column3]])-Table135[[#This Row],[Discard]]</f>
        <v>0</v>
      </c>
      <c r="O168" s="5">
        <f>RANK(Table135[[#This Row],[Total2]],Table135[Total2])</f>
        <v>8</v>
      </c>
    </row>
    <row r="169" spans="10:15">
      <c r="J169" s="3">
        <f>IF(COUNT(Table135[[#This Row],[Class]:[Column4]])&gt;1,MIN(Table135[[#This Row],[Class]:[Column2]]),0)</f>
        <v>0</v>
      </c>
      <c r="K169" s="17">
        <f>SUM(Table135[[#This Row],[Class]:[Column3]])-Table135[[#This Row],[Discard]]*0.9999</f>
        <v>0</v>
      </c>
      <c r="L169" s="2">
        <f>IF(Table135[[#This Row],[Total]]&lt;&gt;"",RANK(Table135[[#This Row],[Total]],Table135[Total]),"")</f>
        <v>8</v>
      </c>
      <c r="M169" s="38" t="str">
        <f>IF(Table135[[#This Row],[Name]]&gt;"",Table135[[#This Row],[Name]],"")</f>
        <v/>
      </c>
      <c r="N169">
        <f>SUM(Table135[[#This Row],[Class]:[Column3]])-Table135[[#This Row],[Discard]]</f>
        <v>0</v>
      </c>
      <c r="O169" s="5">
        <f>RANK(Table135[[#This Row],[Total2]],Table135[Total2])</f>
        <v>8</v>
      </c>
    </row>
    <row r="170" spans="10:15">
      <c r="J170" s="3">
        <f>IF(COUNT(Table135[[#This Row],[Class]:[Column4]])&gt;1,MIN(Table135[[#This Row],[Class]:[Column2]]),0)</f>
        <v>0</v>
      </c>
      <c r="K170" s="17">
        <f>SUM(Table135[[#This Row],[Class]:[Column3]])-Table135[[#This Row],[Discard]]*0.9999</f>
        <v>0</v>
      </c>
      <c r="L170" s="2">
        <f>IF(Table135[[#This Row],[Total]]&lt;&gt;"",RANK(Table135[[#This Row],[Total]],Table135[Total]),"")</f>
        <v>8</v>
      </c>
      <c r="M170" s="38" t="str">
        <f>IF(Table135[[#This Row],[Name]]&gt;"",Table135[[#This Row],[Name]],"")</f>
        <v/>
      </c>
      <c r="N170">
        <f>SUM(Table135[[#This Row],[Class]:[Column3]])-Table135[[#This Row],[Discard]]</f>
        <v>0</v>
      </c>
      <c r="O170" s="5">
        <f>RANK(Table135[[#This Row],[Total2]],Table135[Total2])</f>
        <v>8</v>
      </c>
    </row>
    <row r="171" spans="10:15">
      <c r="J171" s="3">
        <f>IF(COUNT(Table135[[#This Row],[Class]:[Column4]])&gt;1,MIN(Table135[[#This Row],[Class]:[Column2]]),0)</f>
        <v>0</v>
      </c>
      <c r="K171" s="17">
        <f>SUM(Table135[[#This Row],[Class]:[Column3]])-Table135[[#This Row],[Discard]]*0.9999</f>
        <v>0</v>
      </c>
      <c r="L171" s="2">
        <f>IF(Table135[[#This Row],[Total]]&lt;&gt;"",RANK(Table135[[#This Row],[Total]],Table135[Total]),"")</f>
        <v>8</v>
      </c>
      <c r="M171" s="38" t="str">
        <f>IF(Table135[[#This Row],[Name]]&gt;"",Table135[[#This Row],[Name]],"")</f>
        <v/>
      </c>
      <c r="N171">
        <f>SUM(Table135[[#This Row],[Class]:[Column3]])-Table135[[#This Row],[Discard]]</f>
        <v>0</v>
      </c>
      <c r="O171" s="5">
        <f>RANK(Table135[[#This Row],[Total2]],Table135[Total2])</f>
        <v>8</v>
      </c>
    </row>
    <row r="172" spans="10:15">
      <c r="J172" s="3">
        <f>IF(COUNT(Table135[[#This Row],[Class]:[Column4]])&gt;1,MIN(Table135[[#This Row],[Class]:[Column2]]),0)</f>
        <v>0</v>
      </c>
      <c r="K172" s="17">
        <f>SUM(Table135[[#This Row],[Class]:[Column3]])-Table135[[#This Row],[Discard]]*0.9999</f>
        <v>0</v>
      </c>
      <c r="L172" s="2">
        <f>IF(Table135[[#This Row],[Total]]&lt;&gt;"",RANK(Table135[[#This Row],[Total]],Table135[Total]),"")</f>
        <v>8</v>
      </c>
      <c r="M172" s="38" t="str">
        <f>IF(Table135[[#This Row],[Name]]&gt;"",Table135[[#This Row],[Name]],"")</f>
        <v/>
      </c>
      <c r="N172">
        <f>SUM(Table135[[#This Row],[Class]:[Column3]])-Table135[[#This Row],[Discard]]</f>
        <v>0</v>
      </c>
      <c r="O172" s="5">
        <f>RANK(Table135[[#This Row],[Total2]],Table135[Total2])</f>
        <v>8</v>
      </c>
    </row>
    <row r="173" spans="10:15">
      <c r="J173" s="3">
        <f>IF(COUNT(Table135[[#This Row],[Class]:[Column4]])&gt;1,MIN(Table135[[#This Row],[Class]:[Column2]]),0)</f>
        <v>0</v>
      </c>
      <c r="K173" s="17">
        <f>SUM(Table135[[#This Row],[Class]:[Column3]])-Table135[[#This Row],[Discard]]*0.9999</f>
        <v>0</v>
      </c>
      <c r="L173" s="2">
        <f>IF(Table135[[#This Row],[Total]]&lt;&gt;"",RANK(Table135[[#This Row],[Total]],Table135[Total]),"")</f>
        <v>8</v>
      </c>
      <c r="M173" s="38" t="str">
        <f>IF(Table135[[#This Row],[Name]]&gt;"",Table135[[#This Row],[Name]],"")</f>
        <v/>
      </c>
      <c r="N173">
        <f>SUM(Table135[[#This Row],[Class]:[Column3]])-Table135[[#This Row],[Discard]]</f>
        <v>0</v>
      </c>
      <c r="O173" s="5">
        <f>RANK(Table135[[#This Row],[Total2]],Table135[Total2])</f>
        <v>8</v>
      </c>
    </row>
    <row r="174" spans="10:15">
      <c r="J174" s="3">
        <f>IF(COUNT(Table135[[#This Row],[Class]:[Column4]])&gt;1,MIN(Table135[[#This Row],[Class]:[Column2]]),0)</f>
        <v>0</v>
      </c>
      <c r="K174" s="17">
        <f>SUM(Table135[[#This Row],[Class]:[Column3]])-Table135[[#This Row],[Discard]]*0.9999</f>
        <v>0</v>
      </c>
      <c r="L174" s="2">
        <f>IF(Table135[[#This Row],[Total]]&lt;&gt;"",RANK(Table135[[#This Row],[Total]],Table135[Total]),"")</f>
        <v>8</v>
      </c>
      <c r="M174" s="38" t="str">
        <f>IF(Table135[[#This Row],[Name]]&gt;"",Table135[[#This Row],[Name]],"")</f>
        <v/>
      </c>
      <c r="N174">
        <f>SUM(Table135[[#This Row],[Class]:[Column3]])-Table135[[#This Row],[Discard]]</f>
        <v>0</v>
      </c>
      <c r="O174" s="5">
        <f>RANK(Table135[[#This Row],[Total2]],Table135[Total2])</f>
        <v>8</v>
      </c>
    </row>
    <row r="175" spans="10:15">
      <c r="J175" s="3">
        <f>IF(COUNT(Table135[[#This Row],[Class]:[Column4]])&gt;1,MIN(Table135[[#This Row],[Class]:[Column2]]),0)</f>
        <v>0</v>
      </c>
      <c r="K175" s="17">
        <f>SUM(Table135[[#This Row],[Class]:[Column3]])-Table135[[#This Row],[Discard]]*0.9999</f>
        <v>0</v>
      </c>
      <c r="L175" s="2">
        <f>IF(Table135[[#This Row],[Total]]&lt;&gt;"",RANK(Table135[[#This Row],[Total]],Table135[Total]),"")</f>
        <v>8</v>
      </c>
      <c r="M175" s="38" t="str">
        <f>IF(Table135[[#This Row],[Name]]&gt;"",Table135[[#This Row],[Name]],"")</f>
        <v/>
      </c>
      <c r="N175">
        <f>SUM(Table135[[#This Row],[Class]:[Column3]])-Table135[[#This Row],[Discard]]</f>
        <v>0</v>
      </c>
      <c r="O175" s="5">
        <f>RANK(Table135[[#This Row],[Total2]],Table135[Total2])</f>
        <v>8</v>
      </c>
    </row>
    <row r="176" spans="10:15">
      <c r="J176" s="3">
        <f>IF(COUNT(Table135[[#This Row],[Class]:[Column4]])&gt;1,MIN(Table135[[#This Row],[Class]:[Column2]]),0)</f>
        <v>0</v>
      </c>
      <c r="K176" s="17">
        <f>SUM(Table135[[#This Row],[Class]:[Column3]])-Table135[[#This Row],[Discard]]*0.9999</f>
        <v>0</v>
      </c>
      <c r="L176" s="2">
        <f>IF(Table135[[#This Row],[Total]]&lt;&gt;"",RANK(Table135[[#This Row],[Total]],Table135[Total]),"")</f>
        <v>8</v>
      </c>
      <c r="M176" s="38" t="str">
        <f>IF(Table135[[#This Row],[Name]]&gt;"",Table135[[#This Row],[Name]],"")</f>
        <v/>
      </c>
      <c r="N176">
        <f>SUM(Table135[[#This Row],[Class]:[Column3]])-Table135[[#This Row],[Discard]]</f>
        <v>0</v>
      </c>
      <c r="O176" s="5">
        <f>RANK(Table135[[#This Row],[Total2]],Table135[Total2])</f>
        <v>8</v>
      </c>
    </row>
    <row r="177" spans="10:15">
      <c r="J177" s="3">
        <f>IF(COUNT(Table135[[#This Row],[Class]:[Column4]])&gt;1,MIN(Table135[[#This Row],[Class]:[Column2]]),0)</f>
        <v>0</v>
      </c>
      <c r="K177" s="17">
        <f>SUM(Table135[[#This Row],[Class]:[Column3]])-Table135[[#This Row],[Discard]]*0.9999</f>
        <v>0</v>
      </c>
      <c r="L177" s="2">
        <f>IF(Table135[[#This Row],[Total]]&lt;&gt;"",RANK(Table135[[#This Row],[Total]],Table135[Total]),"")</f>
        <v>8</v>
      </c>
      <c r="M177" s="38" t="str">
        <f>IF(Table135[[#This Row],[Name]]&gt;"",Table135[[#This Row],[Name]],"")</f>
        <v/>
      </c>
      <c r="N177">
        <f>SUM(Table135[[#This Row],[Class]:[Column3]])-Table135[[#This Row],[Discard]]</f>
        <v>0</v>
      </c>
      <c r="O177" s="5">
        <f>RANK(Table135[[#This Row],[Total2]],Table135[Total2])</f>
        <v>8</v>
      </c>
    </row>
    <row r="178" spans="10:15">
      <c r="J178" s="3">
        <f>IF(COUNT(Table135[[#This Row],[Class]:[Column4]])&gt;1,MIN(Table135[[#This Row],[Class]:[Column2]]),0)</f>
        <v>0</v>
      </c>
      <c r="K178" s="17">
        <f>SUM(Table135[[#This Row],[Class]:[Column3]])-Table135[[#This Row],[Discard]]*0.9999</f>
        <v>0</v>
      </c>
      <c r="L178" s="2">
        <f>IF(Table135[[#This Row],[Total]]&lt;&gt;"",RANK(Table135[[#This Row],[Total]],Table135[Total]),"")</f>
        <v>8</v>
      </c>
      <c r="M178" s="38" t="str">
        <f>IF(Table135[[#This Row],[Name]]&gt;"",Table135[[#This Row],[Name]],"")</f>
        <v/>
      </c>
      <c r="N178">
        <f>SUM(Table135[[#This Row],[Class]:[Column3]])-Table135[[#This Row],[Discard]]</f>
        <v>0</v>
      </c>
      <c r="O178" s="5">
        <f>RANK(Table135[[#This Row],[Total2]],Table135[Total2])</f>
        <v>8</v>
      </c>
    </row>
    <row r="179" spans="10:15">
      <c r="J179" s="3">
        <f>IF(COUNT(Table135[[#This Row],[Class]:[Column4]])&gt;1,MIN(Table135[[#This Row],[Class]:[Column2]]),0)</f>
        <v>0</v>
      </c>
      <c r="K179" s="17">
        <f>SUM(Table135[[#This Row],[Class]:[Column3]])-Table135[[#This Row],[Discard]]*0.9999</f>
        <v>0</v>
      </c>
      <c r="L179" s="2">
        <f>IF(Table135[[#This Row],[Total]]&lt;&gt;"",RANK(Table135[[#This Row],[Total]],Table135[Total]),"")</f>
        <v>8</v>
      </c>
      <c r="M179" s="38" t="str">
        <f>IF(Table135[[#This Row],[Name]]&gt;"",Table135[[#This Row],[Name]],"")</f>
        <v/>
      </c>
      <c r="N179">
        <f>SUM(Table135[[#This Row],[Class]:[Column3]])-Table135[[#This Row],[Discard]]</f>
        <v>0</v>
      </c>
      <c r="O179" s="5">
        <f>RANK(Table135[[#This Row],[Total2]],Table135[Total2])</f>
        <v>8</v>
      </c>
    </row>
    <row r="180" spans="10:15">
      <c r="J180" s="3">
        <f>IF(COUNT(Table135[[#This Row],[Class]:[Column4]])&gt;1,MIN(Table135[[#This Row],[Class]:[Column2]]),0)</f>
        <v>0</v>
      </c>
      <c r="K180" s="17">
        <f>SUM(Table135[[#This Row],[Class]:[Column3]])-Table135[[#This Row],[Discard]]*0.9999</f>
        <v>0</v>
      </c>
      <c r="L180" s="2">
        <f>IF(Table135[[#This Row],[Total]]&lt;&gt;"",RANK(Table135[[#This Row],[Total]],Table135[Total]),"")</f>
        <v>8</v>
      </c>
      <c r="M180" s="38" t="str">
        <f>IF(Table135[[#This Row],[Name]]&gt;"",Table135[[#This Row],[Name]],"")</f>
        <v/>
      </c>
      <c r="N180">
        <f>SUM(Table135[[#This Row],[Class]:[Column3]])-Table135[[#This Row],[Discard]]</f>
        <v>0</v>
      </c>
      <c r="O180" s="5">
        <f>RANK(Table135[[#This Row],[Total2]],Table135[Total2])</f>
        <v>8</v>
      </c>
    </row>
    <row r="181" spans="10:15">
      <c r="J181" s="3">
        <f>IF(COUNT(Table135[[#This Row],[Class]:[Column4]])&gt;1,MIN(Table135[[#This Row],[Class]:[Column2]]),0)</f>
        <v>0</v>
      </c>
      <c r="K181" s="17">
        <f>SUM(Table135[[#This Row],[Class]:[Column3]])-Table135[[#This Row],[Discard]]*0.9999</f>
        <v>0</v>
      </c>
      <c r="L181" s="2">
        <f>IF(Table135[[#This Row],[Total]]&lt;&gt;"",RANK(Table135[[#This Row],[Total]],Table135[Total]),"")</f>
        <v>8</v>
      </c>
      <c r="M181" s="38" t="str">
        <f>IF(Table135[[#This Row],[Name]]&gt;"",Table135[[#This Row],[Name]],"")</f>
        <v/>
      </c>
      <c r="N181">
        <f>SUM(Table135[[#This Row],[Class]:[Column3]])-Table135[[#This Row],[Discard]]</f>
        <v>0</v>
      </c>
      <c r="O181" s="5">
        <f>RANK(Table135[[#This Row],[Total2]],Table135[Total2])</f>
        <v>8</v>
      </c>
    </row>
    <row r="182" spans="10:15">
      <c r="J182" s="3">
        <f>IF(COUNT(Table135[[#This Row],[Class]:[Column4]])&gt;1,MIN(Table135[[#This Row],[Class]:[Column2]]),0)</f>
        <v>0</v>
      </c>
      <c r="K182" s="17">
        <f>SUM(Table135[[#This Row],[Class]:[Column3]])-Table135[[#This Row],[Discard]]*0.9999</f>
        <v>0</v>
      </c>
      <c r="L182" s="2">
        <f>IF(Table135[[#This Row],[Total]]&lt;&gt;"",RANK(Table135[[#This Row],[Total]],Table135[Total]),"")</f>
        <v>8</v>
      </c>
      <c r="M182" s="38" t="str">
        <f>IF(Table135[[#This Row],[Name]]&gt;"",Table135[[#This Row],[Name]],"")</f>
        <v/>
      </c>
      <c r="N182">
        <f>SUM(Table135[[#This Row],[Class]:[Column3]])-Table135[[#This Row],[Discard]]</f>
        <v>0</v>
      </c>
      <c r="O182" s="5">
        <f>RANK(Table135[[#This Row],[Total2]],Table135[Total2])</f>
        <v>8</v>
      </c>
    </row>
    <row r="183" spans="10:15">
      <c r="J183" s="3">
        <f>IF(COUNT(Table135[[#This Row],[Class]:[Column4]])&gt;1,MIN(Table135[[#This Row],[Class]:[Column2]]),0)</f>
        <v>0</v>
      </c>
      <c r="K183" s="17">
        <f>SUM(Table135[[#This Row],[Class]:[Column3]])-Table135[[#This Row],[Discard]]*0.9999</f>
        <v>0</v>
      </c>
      <c r="L183" s="2">
        <f>IF(Table135[[#This Row],[Total]]&lt;&gt;"",RANK(Table135[[#This Row],[Total]],Table135[Total]),"")</f>
        <v>8</v>
      </c>
      <c r="M183" s="38" t="str">
        <f>IF(Table135[[#This Row],[Name]]&gt;"",Table135[[#This Row],[Name]],"")</f>
        <v/>
      </c>
      <c r="N183">
        <f>SUM(Table135[[#This Row],[Class]:[Column3]])-Table135[[#This Row],[Discard]]</f>
        <v>0</v>
      </c>
      <c r="O183" s="5">
        <f>RANK(Table135[[#This Row],[Total2]],Table135[Total2])</f>
        <v>8</v>
      </c>
    </row>
    <row r="184" spans="10:15">
      <c r="J184" s="3">
        <f>IF(COUNT(Table135[[#This Row],[Class]:[Column4]])&gt;1,MIN(Table135[[#This Row],[Class]:[Column2]]),0)</f>
        <v>0</v>
      </c>
      <c r="K184" s="17">
        <f>SUM(Table135[[#This Row],[Class]:[Column3]])-Table135[[#This Row],[Discard]]*0.9999</f>
        <v>0</v>
      </c>
      <c r="L184" s="2">
        <f>IF(Table135[[#This Row],[Total]]&lt;&gt;"",RANK(Table135[[#This Row],[Total]],Table135[Total]),"")</f>
        <v>8</v>
      </c>
      <c r="M184" s="38" t="str">
        <f>IF(Table135[[#This Row],[Name]]&gt;"",Table135[[#This Row],[Name]],"")</f>
        <v/>
      </c>
      <c r="N184">
        <f>SUM(Table135[[#This Row],[Class]:[Column3]])-Table135[[#This Row],[Discard]]</f>
        <v>0</v>
      </c>
      <c r="O184" s="5">
        <f>RANK(Table135[[#This Row],[Total2]],Table135[Total2])</f>
        <v>8</v>
      </c>
    </row>
    <row r="185" spans="10:15">
      <c r="J185" s="3">
        <f>IF(COUNT(Table135[[#This Row],[Class]:[Column4]])&gt;1,MIN(Table135[[#This Row],[Class]:[Column2]]),0)</f>
        <v>0</v>
      </c>
      <c r="K185" s="17">
        <f>SUM(Table135[[#This Row],[Class]:[Column3]])-Table135[[#This Row],[Discard]]*0.9999</f>
        <v>0</v>
      </c>
      <c r="L185" s="2">
        <f>IF(Table135[[#This Row],[Total]]&lt;&gt;"",RANK(Table135[[#This Row],[Total]],Table135[Total]),"")</f>
        <v>8</v>
      </c>
      <c r="M185" s="38" t="str">
        <f>IF(Table135[[#This Row],[Name]]&gt;"",Table135[[#This Row],[Name]],"")</f>
        <v/>
      </c>
      <c r="N185">
        <f>SUM(Table135[[#This Row],[Class]:[Column3]])-Table135[[#This Row],[Discard]]</f>
        <v>0</v>
      </c>
      <c r="O185" s="5">
        <f>RANK(Table135[[#This Row],[Total2]],Table135[Total2])</f>
        <v>8</v>
      </c>
    </row>
    <row r="186" spans="10:15">
      <c r="J186" s="3">
        <f>IF(COUNT(Table135[[#This Row],[Class]:[Column4]])&gt;1,MIN(Table135[[#This Row],[Class]:[Column2]]),0)</f>
        <v>0</v>
      </c>
      <c r="K186" s="17">
        <f>SUM(Table135[[#This Row],[Class]:[Column3]])-Table135[[#This Row],[Discard]]*0.9999</f>
        <v>0</v>
      </c>
      <c r="L186" s="2">
        <f>IF(Table135[[#This Row],[Total]]&lt;&gt;"",RANK(Table135[[#This Row],[Total]],Table135[Total]),"")</f>
        <v>8</v>
      </c>
      <c r="M186" s="38" t="str">
        <f>IF(Table135[[#This Row],[Name]]&gt;"",Table135[[#This Row],[Name]],"")</f>
        <v/>
      </c>
      <c r="N186">
        <f>SUM(Table135[[#This Row],[Class]:[Column3]])-Table135[[#This Row],[Discard]]</f>
        <v>0</v>
      </c>
      <c r="O186" s="5">
        <f>RANK(Table135[[#This Row],[Total2]],Table135[Total2])</f>
        <v>8</v>
      </c>
    </row>
    <row r="187" spans="10:15">
      <c r="J187" s="3">
        <f>IF(COUNT(Table135[[#This Row],[Class]:[Column4]])&gt;1,MIN(Table135[[#This Row],[Class]:[Column2]]),0)</f>
        <v>0</v>
      </c>
      <c r="K187" s="17">
        <f>SUM(Table135[[#This Row],[Class]:[Column3]])-Table135[[#This Row],[Discard]]*0.9999</f>
        <v>0</v>
      </c>
      <c r="L187" s="2">
        <f>IF(Table135[[#This Row],[Total]]&lt;&gt;"",RANK(Table135[[#This Row],[Total]],Table135[Total]),"")</f>
        <v>8</v>
      </c>
      <c r="M187" s="38" t="str">
        <f>IF(Table135[[#This Row],[Name]]&gt;"",Table135[[#This Row],[Name]],"")</f>
        <v/>
      </c>
      <c r="N187">
        <f>SUM(Table135[[#This Row],[Class]:[Column3]])-Table135[[#This Row],[Discard]]</f>
        <v>0</v>
      </c>
      <c r="O187" s="5">
        <f>RANK(Table135[[#This Row],[Total2]],Table135[Total2])</f>
        <v>8</v>
      </c>
    </row>
    <row r="188" spans="10:15">
      <c r="J188" s="3">
        <f>IF(COUNT(Table135[[#This Row],[Class]:[Column4]])&gt;1,MIN(Table135[[#This Row],[Class]:[Column2]]),0)</f>
        <v>0</v>
      </c>
      <c r="K188" s="17">
        <f>SUM(Table135[[#This Row],[Class]:[Column3]])-Table135[[#This Row],[Discard]]*0.9999</f>
        <v>0</v>
      </c>
      <c r="L188" s="2">
        <f>IF(Table135[[#This Row],[Total]]&lt;&gt;"",RANK(Table135[[#This Row],[Total]],Table135[Total]),"")</f>
        <v>8</v>
      </c>
      <c r="M188" s="38" t="str">
        <f>IF(Table135[[#This Row],[Name]]&gt;"",Table135[[#This Row],[Name]],"")</f>
        <v/>
      </c>
      <c r="N188">
        <f>SUM(Table135[[#This Row],[Class]:[Column3]])-Table135[[#This Row],[Discard]]</f>
        <v>0</v>
      </c>
      <c r="O188" s="5">
        <f>RANK(Table135[[#This Row],[Total2]],Table135[Total2])</f>
        <v>8</v>
      </c>
    </row>
    <row r="189" spans="10:15">
      <c r="J189" s="3">
        <f>IF(COUNT(Table135[[#This Row],[Class]:[Column4]])&gt;1,MIN(Table135[[#This Row],[Class]:[Column2]]),0)</f>
        <v>0</v>
      </c>
      <c r="K189" s="17">
        <f>SUM(Table135[[#This Row],[Class]:[Column3]])-Table135[[#This Row],[Discard]]*0.9999</f>
        <v>0</v>
      </c>
      <c r="L189" s="2">
        <f>IF(Table135[[#This Row],[Total]]&lt;&gt;"",RANK(Table135[[#This Row],[Total]],Table135[Total]),"")</f>
        <v>8</v>
      </c>
      <c r="M189" s="38" t="str">
        <f>IF(Table135[[#This Row],[Name]]&gt;"",Table135[[#This Row],[Name]],"")</f>
        <v/>
      </c>
      <c r="N189">
        <f>SUM(Table135[[#This Row],[Class]:[Column3]])-Table135[[#This Row],[Discard]]</f>
        <v>0</v>
      </c>
      <c r="O189" s="5">
        <f>RANK(Table135[[#This Row],[Total2]],Table135[Total2])</f>
        <v>8</v>
      </c>
    </row>
    <row r="190" spans="10:15">
      <c r="J190" s="3">
        <f>IF(COUNT(Table135[[#This Row],[Class]:[Column4]])&gt;1,MIN(Table135[[#This Row],[Class]:[Column2]]),0)</f>
        <v>0</v>
      </c>
      <c r="K190" s="17">
        <f>SUM(Table135[[#This Row],[Class]:[Column3]])-Table135[[#This Row],[Discard]]*0.9999</f>
        <v>0</v>
      </c>
      <c r="L190" s="2">
        <f>IF(Table135[[#This Row],[Total]]&lt;&gt;"",RANK(Table135[[#This Row],[Total]],Table135[Total]),"")</f>
        <v>8</v>
      </c>
      <c r="M190" s="38" t="str">
        <f>IF(Table135[[#This Row],[Name]]&gt;"",Table135[[#This Row],[Name]],"")</f>
        <v/>
      </c>
      <c r="N190">
        <f>SUM(Table135[[#This Row],[Class]:[Column3]])-Table135[[#This Row],[Discard]]</f>
        <v>0</v>
      </c>
      <c r="O190" s="5">
        <f>RANK(Table135[[#This Row],[Total2]],Table135[Total2])</f>
        <v>8</v>
      </c>
    </row>
    <row r="191" spans="10:15">
      <c r="J191" s="3">
        <f>IF(COUNT(Table135[[#This Row],[Class]:[Column4]])&gt;1,MIN(Table135[[#This Row],[Class]:[Column2]]),0)</f>
        <v>0</v>
      </c>
      <c r="K191" s="17">
        <f>SUM(Table135[[#This Row],[Class]:[Column3]])-Table135[[#This Row],[Discard]]*0.9999</f>
        <v>0</v>
      </c>
      <c r="L191" s="2">
        <f>IF(Table135[[#This Row],[Total]]&lt;&gt;"",RANK(Table135[[#This Row],[Total]],Table135[Total]),"")</f>
        <v>8</v>
      </c>
      <c r="M191" s="38" t="str">
        <f>IF(Table135[[#This Row],[Name]]&gt;"",Table135[[#This Row],[Name]],"")</f>
        <v/>
      </c>
      <c r="N191">
        <f>SUM(Table135[[#This Row],[Class]:[Column3]])-Table135[[#This Row],[Discard]]</f>
        <v>0</v>
      </c>
      <c r="O191" s="5">
        <f>RANK(Table135[[#This Row],[Total2]],Table135[Total2])</f>
        <v>8</v>
      </c>
    </row>
    <row r="192" spans="10:15">
      <c r="J192" s="3">
        <f>IF(COUNT(Table135[[#This Row],[Class]:[Column4]])&gt;1,MIN(Table135[[#This Row],[Class]:[Column2]]),0)</f>
        <v>0</v>
      </c>
      <c r="K192" s="17">
        <f>SUM(Table135[[#This Row],[Class]:[Column3]])-Table135[[#This Row],[Discard]]*0.9999</f>
        <v>0</v>
      </c>
      <c r="L192" s="2">
        <f>IF(Table135[[#This Row],[Total]]&lt;&gt;"",RANK(Table135[[#This Row],[Total]],Table135[Total]),"")</f>
        <v>8</v>
      </c>
      <c r="M192" s="38" t="str">
        <f>IF(Table135[[#This Row],[Name]]&gt;"",Table135[[#This Row],[Name]],"")</f>
        <v/>
      </c>
      <c r="N192">
        <f>SUM(Table135[[#This Row],[Class]:[Column3]])-Table135[[#This Row],[Discard]]</f>
        <v>0</v>
      </c>
      <c r="O192" s="5">
        <f>RANK(Table135[[#This Row],[Total2]],Table135[Total2])</f>
        <v>8</v>
      </c>
    </row>
    <row r="193" spans="10:15">
      <c r="J193" s="3">
        <f>IF(COUNT(Table135[[#This Row],[Class]:[Column4]])&gt;1,MIN(Table135[[#This Row],[Class]:[Column2]]),0)</f>
        <v>0</v>
      </c>
      <c r="K193" s="17">
        <f>SUM(Table135[[#This Row],[Class]:[Column3]])-Table135[[#This Row],[Discard]]*0.9999</f>
        <v>0</v>
      </c>
      <c r="L193" s="2">
        <f>IF(Table135[[#This Row],[Total]]&lt;&gt;"",RANK(Table135[[#This Row],[Total]],Table135[Total]),"")</f>
        <v>8</v>
      </c>
      <c r="M193" s="38" t="str">
        <f>IF(Table135[[#This Row],[Name]]&gt;"",Table135[[#This Row],[Name]],"")</f>
        <v/>
      </c>
      <c r="N193">
        <f>SUM(Table135[[#This Row],[Class]:[Column3]])-Table135[[#This Row],[Discard]]</f>
        <v>0</v>
      </c>
      <c r="O193" s="5">
        <f>RANK(Table135[[#This Row],[Total2]],Table135[Total2])</f>
        <v>8</v>
      </c>
    </row>
    <row r="194" spans="10:15">
      <c r="J194" s="3">
        <f>IF(COUNT(Table135[[#This Row],[Class]:[Column4]])&gt;1,MIN(Table135[[#This Row],[Class]:[Column2]]),0)</f>
        <v>0</v>
      </c>
      <c r="K194" s="17">
        <f>SUM(Table135[[#This Row],[Class]:[Column3]])-Table135[[#This Row],[Discard]]*0.9999</f>
        <v>0</v>
      </c>
      <c r="L194" s="2">
        <f>IF(Table135[[#This Row],[Total]]&lt;&gt;"",RANK(Table135[[#This Row],[Total]],Table135[Total]),"")</f>
        <v>8</v>
      </c>
      <c r="M194" s="38" t="str">
        <f>IF(Table135[[#This Row],[Name]]&gt;"",Table135[[#This Row],[Name]],"")</f>
        <v/>
      </c>
      <c r="N194">
        <f>SUM(Table135[[#This Row],[Class]:[Column3]])-Table135[[#This Row],[Discard]]</f>
        <v>0</v>
      </c>
      <c r="O194" s="5">
        <f>RANK(Table135[[#This Row],[Total2]],Table135[Total2])</f>
        <v>8</v>
      </c>
    </row>
    <row r="195" spans="10:15">
      <c r="J195" s="3">
        <f>IF(COUNT(Table135[[#This Row],[Class]:[Column4]])&gt;1,MIN(Table135[[#This Row],[Class]:[Column2]]),0)</f>
        <v>0</v>
      </c>
      <c r="K195" s="17">
        <f>SUM(Table135[[#This Row],[Class]:[Column3]])-Table135[[#This Row],[Discard]]*0.9999</f>
        <v>0</v>
      </c>
      <c r="L195" s="2">
        <f>IF(Table135[[#This Row],[Total]]&lt;&gt;"",RANK(Table135[[#This Row],[Total]],Table135[Total]),"")</f>
        <v>8</v>
      </c>
      <c r="M195" s="38" t="str">
        <f>IF(Table135[[#This Row],[Name]]&gt;"",Table135[[#This Row],[Name]],"")</f>
        <v/>
      </c>
      <c r="N195">
        <f>SUM(Table135[[#This Row],[Class]:[Column3]])-Table135[[#This Row],[Discard]]</f>
        <v>0</v>
      </c>
      <c r="O195" s="5">
        <f>RANK(Table135[[#This Row],[Total2]],Table135[Total2])</f>
        <v>8</v>
      </c>
    </row>
    <row r="196" spans="10:15">
      <c r="J196" s="3">
        <f>IF(COUNT(Table135[[#This Row],[Class]:[Column4]])&gt;1,MIN(Table135[[#This Row],[Class]:[Column2]]),0)</f>
        <v>0</v>
      </c>
      <c r="K196" s="17">
        <f>SUM(Table135[[#This Row],[Class]:[Column3]])-Table135[[#This Row],[Discard]]*0.9999</f>
        <v>0</v>
      </c>
      <c r="L196" s="2">
        <f>IF(Table135[[#This Row],[Total]]&lt;&gt;"",RANK(Table135[[#This Row],[Total]],Table135[Total]),"")</f>
        <v>8</v>
      </c>
      <c r="M196" s="38" t="str">
        <f>IF(Table135[[#This Row],[Name]]&gt;"",Table135[[#This Row],[Name]],"")</f>
        <v/>
      </c>
      <c r="N196">
        <f>SUM(Table135[[#This Row],[Class]:[Column3]])-Table135[[#This Row],[Discard]]</f>
        <v>0</v>
      </c>
      <c r="O196" s="5">
        <f>RANK(Table135[[#This Row],[Total2]],Table135[Total2])</f>
        <v>8</v>
      </c>
    </row>
    <row r="197" spans="10:15">
      <c r="J197" s="3">
        <f>IF(COUNT(Table135[[#This Row],[Class]:[Column4]])&gt;1,MIN(Table135[[#This Row],[Class]:[Column2]]),0)</f>
        <v>0</v>
      </c>
      <c r="K197" s="17">
        <f>SUM(Table135[[#This Row],[Class]:[Column3]])-Table135[[#This Row],[Discard]]*0.9999</f>
        <v>0</v>
      </c>
      <c r="L197" s="2">
        <f>IF(Table135[[#This Row],[Total]]&lt;&gt;"",RANK(Table135[[#This Row],[Total]],Table135[Total]),"")</f>
        <v>8</v>
      </c>
      <c r="M197" s="38" t="str">
        <f>IF(Table135[[#This Row],[Name]]&gt;"",Table135[[#This Row],[Name]],"")</f>
        <v/>
      </c>
      <c r="N197">
        <f>SUM(Table135[[#This Row],[Class]:[Column3]])-Table135[[#This Row],[Discard]]</f>
        <v>0</v>
      </c>
      <c r="O197" s="5">
        <f>RANK(Table135[[#This Row],[Total2]],Table135[Total2])</f>
        <v>8</v>
      </c>
    </row>
    <row r="198" spans="10:15">
      <c r="J198" s="3">
        <f>IF(COUNT(Table135[[#This Row],[Class]:[Column4]])&gt;1,MIN(Table135[[#This Row],[Class]:[Column2]]),0)</f>
        <v>0</v>
      </c>
      <c r="K198" s="17">
        <f>SUM(Table135[[#This Row],[Class]:[Column3]])-Table135[[#This Row],[Discard]]*0.9999</f>
        <v>0</v>
      </c>
      <c r="L198" s="2">
        <f>IF(Table135[[#This Row],[Total]]&lt;&gt;"",RANK(Table135[[#This Row],[Total]],Table135[Total]),"")</f>
        <v>8</v>
      </c>
      <c r="M198" s="38" t="str">
        <f>IF(Table135[[#This Row],[Name]]&gt;"",Table135[[#This Row],[Name]],"")</f>
        <v/>
      </c>
      <c r="N198">
        <f>SUM(Table135[[#This Row],[Class]:[Column3]])-Table135[[#This Row],[Discard]]</f>
        <v>0</v>
      </c>
      <c r="O198" s="5">
        <f>RANK(Table135[[#This Row],[Total2]],Table135[Total2])</f>
        <v>8</v>
      </c>
    </row>
    <row r="199" spans="10:15">
      <c r="J199" s="3">
        <f>IF(COUNT(Table135[[#This Row],[Class]:[Column4]])&gt;1,MIN(Table135[[#This Row],[Class]:[Column2]]),0)</f>
        <v>0</v>
      </c>
      <c r="K199" s="17">
        <f>SUM(Table135[[#This Row],[Class]:[Column3]])-Table135[[#This Row],[Discard]]*0.9999</f>
        <v>0</v>
      </c>
      <c r="L199" s="2">
        <f>IF(Table135[[#This Row],[Total]]&lt;&gt;"",RANK(Table135[[#This Row],[Total]],Table135[Total]),"")</f>
        <v>8</v>
      </c>
      <c r="M199" s="38" t="str">
        <f>IF(Table135[[#This Row],[Name]]&gt;"",Table135[[#This Row],[Name]],"")</f>
        <v/>
      </c>
      <c r="N199">
        <f>SUM(Table135[[#This Row],[Class]:[Column3]])-Table135[[#This Row],[Discard]]</f>
        <v>0</v>
      </c>
      <c r="O199" s="5">
        <f>RANK(Table135[[#This Row],[Total2]],Table135[Total2])</f>
        <v>8</v>
      </c>
    </row>
    <row r="200" spans="10:15">
      <c r="J200" s="3">
        <f>IF(COUNT(Table135[[#This Row],[Class]:[Column4]])&gt;1,MIN(Table135[[#This Row],[Class]:[Column2]]),0)</f>
        <v>0</v>
      </c>
      <c r="K200" s="17">
        <f>SUM(Table135[[#This Row],[Class]:[Column3]])-Table135[[#This Row],[Discard]]*0.9999</f>
        <v>0</v>
      </c>
      <c r="L200" s="2">
        <f>IF(Table135[[#This Row],[Total]]&lt;&gt;"",RANK(Table135[[#This Row],[Total]],Table135[Total]),"")</f>
        <v>8</v>
      </c>
      <c r="M200" s="38" t="str">
        <f>IF(Table135[[#This Row],[Name]]&gt;"",Table135[[#This Row],[Name]],"")</f>
        <v/>
      </c>
      <c r="N200">
        <f>SUM(Table135[[#This Row],[Class]:[Column3]])-Table135[[#This Row],[Discard]]</f>
        <v>0</v>
      </c>
      <c r="O200" s="5">
        <f>RANK(Table135[[#This Row],[Total2]],Table135[Total2])</f>
        <v>8</v>
      </c>
    </row>
    <row r="201" spans="10:15">
      <c r="J201" s="3">
        <f>IF(COUNT(Table135[[#This Row],[Class]:[Column4]])&gt;1,MIN(Table135[[#This Row],[Class]:[Column2]]),0)</f>
        <v>0</v>
      </c>
      <c r="K201" s="17">
        <f>SUM(Table135[[#This Row],[Class]:[Column3]])-Table135[[#This Row],[Discard]]*0.9999</f>
        <v>0</v>
      </c>
      <c r="L201" s="2">
        <f>IF(Table135[[#This Row],[Total]]&lt;&gt;"",RANK(Table135[[#This Row],[Total]],Table135[Total]),"")</f>
        <v>8</v>
      </c>
      <c r="M201" s="38" t="str">
        <f>IF(Table135[[#This Row],[Name]]&gt;"",Table135[[#This Row],[Name]],"")</f>
        <v/>
      </c>
      <c r="N201">
        <f>SUM(Table135[[#This Row],[Class]:[Column3]])-Table135[[#This Row],[Discard]]</f>
        <v>0</v>
      </c>
      <c r="O201" s="5">
        <f>RANK(Table135[[#This Row],[Total2]],Table135[Total2])</f>
        <v>8</v>
      </c>
    </row>
    <row r="202" spans="10:15">
      <c r="J202" s="3">
        <f>IF(COUNT(Table135[[#This Row],[Class]:[Column4]])&gt;1,MIN(Table135[[#This Row],[Class]:[Column2]]),0)</f>
        <v>0</v>
      </c>
      <c r="K202" s="17">
        <f>SUM(Table135[[#This Row],[Class]:[Column3]])-Table135[[#This Row],[Discard]]*0.9999</f>
        <v>0</v>
      </c>
      <c r="L202" s="2">
        <f>IF(Table135[[#This Row],[Total]]&lt;&gt;"",RANK(Table135[[#This Row],[Total]],Table135[Total]),"")</f>
        <v>8</v>
      </c>
      <c r="M202" s="38" t="str">
        <f>IF(Table135[[#This Row],[Name]]&gt;"",Table135[[#This Row],[Name]],"")</f>
        <v/>
      </c>
      <c r="N202">
        <f>SUM(Table135[[#This Row],[Class]:[Column3]])-Table135[[#This Row],[Discard]]</f>
        <v>0</v>
      </c>
      <c r="O202" s="5">
        <f>RANK(Table135[[#This Row],[Total2]],Table135[Total2])</f>
        <v>8</v>
      </c>
    </row>
    <row r="203" spans="10:15">
      <c r="J203" s="3">
        <f>IF(COUNT(Table135[[#This Row],[Class]:[Column4]])&gt;1,MIN(Table135[[#This Row],[Class]:[Column2]]),0)</f>
        <v>0</v>
      </c>
      <c r="K203" s="17">
        <f>SUM(Table135[[#This Row],[Class]:[Column3]])-Table135[[#This Row],[Discard]]*0.9999</f>
        <v>0</v>
      </c>
      <c r="L203" s="2">
        <f>IF(Table135[[#This Row],[Total]]&lt;&gt;"",RANK(Table135[[#This Row],[Total]],Table135[Total]),"")</f>
        <v>8</v>
      </c>
      <c r="M203" s="38" t="str">
        <f>IF(Table135[[#This Row],[Name]]&gt;"",Table135[[#This Row],[Name]],"")</f>
        <v/>
      </c>
      <c r="N203">
        <f>SUM(Table135[[#This Row],[Class]:[Column3]])-Table135[[#This Row],[Discard]]</f>
        <v>0</v>
      </c>
      <c r="O203" s="5">
        <f>RANK(Table135[[#This Row],[Total2]],Table135[Total2])</f>
        <v>8</v>
      </c>
    </row>
    <row r="204" spans="10:15">
      <c r="J204" s="3">
        <f>IF(COUNT(Table135[[#This Row],[Class]:[Column4]])&gt;1,MIN(Table135[[#This Row],[Class]:[Column2]]),0)</f>
        <v>0</v>
      </c>
      <c r="K204" s="17">
        <f>SUM(Table135[[#This Row],[Class]:[Column3]])-Table135[[#This Row],[Discard]]*0.9999</f>
        <v>0</v>
      </c>
      <c r="L204" s="2">
        <f>IF(Table135[[#This Row],[Total]]&lt;&gt;"",RANK(Table135[[#This Row],[Total]],Table135[Total]),"")</f>
        <v>8</v>
      </c>
      <c r="M204" s="38" t="str">
        <f>IF(Table135[[#This Row],[Name]]&gt;"",Table135[[#This Row],[Name]],"")</f>
        <v/>
      </c>
      <c r="N204">
        <f>SUM(Table135[[#This Row],[Class]:[Column3]])-Table135[[#This Row],[Discard]]</f>
        <v>0</v>
      </c>
      <c r="O204" s="5">
        <f>RANK(Table135[[#This Row],[Total2]],Table135[Total2])</f>
        <v>8</v>
      </c>
    </row>
    <row r="205" spans="10:15">
      <c r="J205" s="3">
        <f>IF(COUNT(Table135[[#This Row],[Class]:[Column4]])&gt;1,MIN(Table135[[#This Row],[Class]:[Column2]]),0)</f>
        <v>0</v>
      </c>
      <c r="K205" s="17">
        <f>SUM(Table135[[#This Row],[Class]:[Column3]])-Table135[[#This Row],[Discard]]*0.9999</f>
        <v>0</v>
      </c>
      <c r="L205" s="2">
        <f>IF(Table135[[#This Row],[Total]]&lt;&gt;"",RANK(Table135[[#This Row],[Total]],Table135[Total]),"")</f>
        <v>8</v>
      </c>
      <c r="M205" s="38" t="str">
        <f>IF(Table135[[#This Row],[Name]]&gt;"",Table135[[#This Row],[Name]],"")</f>
        <v/>
      </c>
      <c r="N205">
        <f>SUM(Table135[[#This Row],[Class]:[Column3]])-Table135[[#This Row],[Discard]]</f>
        <v>0</v>
      </c>
      <c r="O205" s="5">
        <f>RANK(Table135[[#This Row],[Total2]],Table135[Total2])</f>
        <v>8</v>
      </c>
    </row>
    <row r="206" spans="10:15">
      <c r="J206" s="3">
        <f>IF(COUNT(Table135[[#This Row],[Class]:[Column4]])&gt;1,MIN(Table135[[#This Row],[Class]:[Column2]]),0)</f>
        <v>0</v>
      </c>
      <c r="K206" s="17">
        <f>SUM(Table135[[#This Row],[Class]:[Column3]])-Table135[[#This Row],[Discard]]*0.9999</f>
        <v>0</v>
      </c>
      <c r="L206" s="2">
        <f>IF(Table135[[#This Row],[Total]]&lt;&gt;"",RANK(Table135[[#This Row],[Total]],Table135[Total]),"")</f>
        <v>8</v>
      </c>
      <c r="M206" s="38" t="str">
        <f>IF(Table135[[#This Row],[Name]]&gt;"",Table135[[#This Row],[Name]],"")</f>
        <v/>
      </c>
      <c r="N206">
        <f>SUM(Table135[[#This Row],[Class]:[Column3]])-Table135[[#This Row],[Discard]]</f>
        <v>0</v>
      </c>
      <c r="O206" s="5">
        <f>RANK(Table135[[#This Row],[Total2]],Table135[Total2])</f>
        <v>8</v>
      </c>
    </row>
    <row r="207" spans="10:15">
      <c r="J207" s="3">
        <f>IF(COUNT(Table135[[#This Row],[Class]:[Column4]])&gt;1,MIN(Table135[[#This Row],[Class]:[Column2]]),0)</f>
        <v>0</v>
      </c>
      <c r="K207" s="17">
        <f>SUM(Table135[[#This Row],[Class]:[Column3]])-Table135[[#This Row],[Discard]]*0.9999</f>
        <v>0</v>
      </c>
      <c r="L207" s="2">
        <f>IF(Table135[[#This Row],[Total]]&lt;&gt;"",RANK(Table135[[#This Row],[Total]],Table135[Total]),"")</f>
        <v>8</v>
      </c>
      <c r="M207" s="38" t="str">
        <f>IF(Table135[[#This Row],[Name]]&gt;"",Table135[[#This Row],[Name]],"")</f>
        <v/>
      </c>
      <c r="N207">
        <f>SUM(Table135[[#This Row],[Class]:[Column3]])-Table135[[#This Row],[Discard]]</f>
        <v>0</v>
      </c>
      <c r="O207" s="5">
        <f>RANK(Table135[[#This Row],[Total2]],Table135[Total2])</f>
        <v>8</v>
      </c>
    </row>
    <row r="208" spans="10:15">
      <c r="J208" s="3">
        <f>IF(COUNT(Table135[[#This Row],[Class]:[Column4]])&gt;1,MIN(Table135[[#This Row],[Class]:[Column2]]),0)</f>
        <v>0</v>
      </c>
      <c r="K208" s="17">
        <f>SUM(Table135[[#This Row],[Class]:[Column3]])-Table135[[#This Row],[Discard]]*0.9999</f>
        <v>0</v>
      </c>
      <c r="L208" s="2">
        <f>IF(Table135[[#This Row],[Total]]&lt;&gt;"",RANK(Table135[[#This Row],[Total]],Table135[Total]),"")</f>
        <v>8</v>
      </c>
      <c r="M208" s="38" t="str">
        <f>IF(Table135[[#This Row],[Name]]&gt;"",Table135[[#This Row],[Name]],"")</f>
        <v/>
      </c>
      <c r="N208">
        <f>SUM(Table135[[#This Row],[Class]:[Column3]])-Table135[[#This Row],[Discard]]</f>
        <v>0</v>
      </c>
      <c r="O208" s="5">
        <f>RANK(Table135[[#This Row],[Total2]],Table135[Total2])</f>
        <v>8</v>
      </c>
    </row>
    <row r="209" spans="10:15">
      <c r="J209" s="3">
        <f>IF(COUNT(Table135[[#This Row],[Class]:[Column4]])&gt;1,MIN(Table135[[#This Row],[Class]:[Column2]]),0)</f>
        <v>0</v>
      </c>
      <c r="K209" s="17">
        <f>SUM(Table135[[#This Row],[Class]:[Column3]])-Table135[[#This Row],[Discard]]*0.9999</f>
        <v>0</v>
      </c>
      <c r="L209" s="2">
        <f>IF(Table135[[#This Row],[Total]]&lt;&gt;"",RANK(Table135[[#This Row],[Total]],Table135[Total]),"")</f>
        <v>8</v>
      </c>
      <c r="M209" s="38" t="str">
        <f>IF(Table135[[#This Row],[Name]]&gt;"",Table135[[#This Row],[Name]],"")</f>
        <v/>
      </c>
      <c r="N209">
        <f>SUM(Table135[[#This Row],[Class]:[Column3]])-Table135[[#This Row],[Discard]]</f>
        <v>0</v>
      </c>
      <c r="O209" s="5">
        <f>RANK(Table135[[#This Row],[Total2]],Table135[Total2])</f>
        <v>8</v>
      </c>
    </row>
    <row r="210" spans="10:15">
      <c r="J210" s="3">
        <f>IF(COUNT(Table135[[#This Row],[Class]:[Column4]])&gt;1,MIN(Table135[[#This Row],[Class]:[Column2]]),0)</f>
        <v>0</v>
      </c>
      <c r="K210" s="17">
        <f>SUM(Table135[[#This Row],[Class]:[Column3]])-Table135[[#This Row],[Discard]]*0.9999</f>
        <v>0</v>
      </c>
      <c r="L210" s="2">
        <f>IF(Table135[[#This Row],[Total]]&lt;&gt;"",RANK(Table135[[#This Row],[Total]],Table135[Total]),"")</f>
        <v>8</v>
      </c>
      <c r="M210" s="38" t="str">
        <f>IF(Table135[[#This Row],[Name]]&gt;"",Table135[[#This Row],[Name]],"")</f>
        <v/>
      </c>
      <c r="N210">
        <f>SUM(Table135[[#This Row],[Class]:[Column3]])-Table135[[#This Row],[Discard]]</f>
        <v>0</v>
      </c>
      <c r="O210" s="5">
        <f>RANK(Table135[[#This Row],[Total2]],Table135[Total2])</f>
        <v>8</v>
      </c>
    </row>
    <row r="211" spans="10:15">
      <c r="J211" s="3">
        <f>IF(COUNT(Table135[[#This Row],[Class]:[Column4]])&gt;1,MIN(Table135[[#This Row],[Class]:[Column2]]),0)</f>
        <v>0</v>
      </c>
      <c r="K211" s="17">
        <f>SUM(Table135[[#This Row],[Class]:[Column3]])-Table135[[#This Row],[Discard]]*0.9999</f>
        <v>0</v>
      </c>
      <c r="L211" s="2">
        <f>IF(Table135[[#This Row],[Total]]&lt;&gt;"",RANK(Table135[[#This Row],[Total]],Table135[Total]),"")</f>
        <v>8</v>
      </c>
      <c r="M211" s="38" t="str">
        <f>IF(Table135[[#This Row],[Name]]&gt;"",Table135[[#This Row],[Name]],"")</f>
        <v/>
      </c>
      <c r="N211">
        <f>SUM(Table135[[#This Row],[Class]:[Column3]])-Table135[[#This Row],[Discard]]</f>
        <v>0</v>
      </c>
      <c r="O211" s="5">
        <f>RANK(Table135[[#This Row],[Total2]],Table135[Total2])</f>
        <v>8</v>
      </c>
    </row>
    <row r="212" spans="10:15">
      <c r="J212" s="3">
        <f>IF(COUNT(Table135[[#This Row],[Class]:[Column4]])&gt;1,MIN(Table135[[#This Row],[Class]:[Column2]]),0)</f>
        <v>0</v>
      </c>
      <c r="K212" s="17">
        <f>SUM(Table135[[#This Row],[Class]:[Column3]])-Table135[[#This Row],[Discard]]*0.9999</f>
        <v>0</v>
      </c>
      <c r="L212" s="2">
        <f>IF(Table135[[#This Row],[Total]]&lt;&gt;"",RANK(Table135[[#This Row],[Total]],Table135[Total]),"")</f>
        <v>8</v>
      </c>
      <c r="M212" s="38" t="str">
        <f>IF(Table135[[#This Row],[Name]]&gt;"",Table135[[#This Row],[Name]],"")</f>
        <v/>
      </c>
      <c r="N212">
        <f>SUM(Table135[[#This Row],[Class]:[Column3]])-Table135[[#This Row],[Discard]]</f>
        <v>0</v>
      </c>
      <c r="O212" s="5">
        <f>RANK(Table135[[#This Row],[Total2]],Table135[Total2])</f>
        <v>8</v>
      </c>
    </row>
    <row r="213" spans="10:15">
      <c r="J213" s="3">
        <f>IF(COUNT(Table135[[#This Row],[Class]:[Column4]])&gt;1,MIN(Table135[[#This Row],[Class]:[Column2]]),0)</f>
        <v>0</v>
      </c>
      <c r="K213" s="17">
        <f>SUM(Table135[[#This Row],[Class]:[Column3]])-Table135[[#This Row],[Discard]]*0.9999</f>
        <v>0</v>
      </c>
      <c r="L213" s="2">
        <f>IF(Table135[[#This Row],[Total]]&lt;&gt;"",RANK(Table135[[#This Row],[Total]],Table135[Total]),"")</f>
        <v>8</v>
      </c>
      <c r="M213" s="38" t="str">
        <f>IF(Table135[[#This Row],[Name]]&gt;"",Table135[[#This Row],[Name]],"")</f>
        <v/>
      </c>
      <c r="N213">
        <f>SUM(Table135[[#This Row],[Class]:[Column3]])-Table135[[#This Row],[Discard]]</f>
        <v>0</v>
      </c>
      <c r="O213" s="5">
        <f>RANK(Table135[[#This Row],[Total2]],Table135[Total2])</f>
        <v>8</v>
      </c>
    </row>
    <row r="214" spans="10:15">
      <c r="J214" s="3">
        <f>IF(COUNT(Table135[[#This Row],[Class]:[Column4]])&gt;1,MIN(Table135[[#This Row],[Class]:[Column2]]),0)</f>
        <v>0</v>
      </c>
      <c r="K214" s="17">
        <f>SUM(Table135[[#This Row],[Class]:[Column3]])-Table135[[#This Row],[Discard]]*0.9999</f>
        <v>0</v>
      </c>
      <c r="L214" s="2">
        <f>IF(Table135[[#This Row],[Total]]&lt;&gt;"",RANK(Table135[[#This Row],[Total]],Table135[Total]),"")</f>
        <v>8</v>
      </c>
      <c r="M214" s="38" t="str">
        <f>IF(Table135[[#This Row],[Name]]&gt;"",Table135[[#This Row],[Name]],"")</f>
        <v/>
      </c>
      <c r="N214">
        <f>SUM(Table135[[#This Row],[Class]:[Column3]])-Table135[[#This Row],[Discard]]</f>
        <v>0</v>
      </c>
      <c r="O214" s="5">
        <f>RANK(Table135[[#This Row],[Total2]],Table135[Total2])</f>
        <v>8</v>
      </c>
    </row>
    <row r="215" spans="10:15">
      <c r="J215" s="3">
        <f>IF(COUNT(Table135[[#This Row],[Class]:[Column4]])&gt;1,MIN(Table135[[#This Row],[Class]:[Column2]]),0)</f>
        <v>0</v>
      </c>
      <c r="K215" s="17">
        <f>SUM(Table135[[#This Row],[Class]:[Column3]])-Table135[[#This Row],[Discard]]*0.9999</f>
        <v>0</v>
      </c>
      <c r="L215" s="2">
        <f>IF(Table135[[#This Row],[Total]]&lt;&gt;"",RANK(Table135[[#This Row],[Total]],Table135[Total]),"")</f>
        <v>8</v>
      </c>
      <c r="M215" s="38" t="str">
        <f>IF(Table135[[#This Row],[Name]]&gt;"",Table135[[#This Row],[Name]],"")</f>
        <v/>
      </c>
      <c r="N215">
        <f>SUM(Table135[[#This Row],[Class]:[Column3]])-Table135[[#This Row],[Discard]]</f>
        <v>0</v>
      </c>
      <c r="O215" s="5">
        <f>RANK(Table135[[#This Row],[Total2]],Table135[Total2])</f>
        <v>8</v>
      </c>
    </row>
    <row r="216" spans="10:15">
      <c r="J216" s="3">
        <f>IF(COUNT(Table135[[#This Row],[Class]:[Column4]])&gt;1,MIN(Table135[[#This Row],[Class]:[Column2]]),0)</f>
        <v>0</v>
      </c>
      <c r="K216" s="17">
        <f>SUM(Table135[[#This Row],[Class]:[Column3]])-Table135[[#This Row],[Discard]]*0.9999</f>
        <v>0</v>
      </c>
      <c r="L216" s="2">
        <f>IF(Table135[[#This Row],[Total]]&lt;&gt;"",RANK(Table135[[#This Row],[Total]],Table135[Total]),"")</f>
        <v>8</v>
      </c>
      <c r="M216" s="38" t="str">
        <f>IF(Table135[[#This Row],[Name]]&gt;"",Table135[[#This Row],[Name]],"")</f>
        <v/>
      </c>
      <c r="N216">
        <f>SUM(Table135[[#This Row],[Class]:[Column3]])-Table135[[#This Row],[Discard]]</f>
        <v>0</v>
      </c>
      <c r="O216" s="5">
        <f>RANK(Table135[[#This Row],[Total2]],Table135[Total2])</f>
        <v>8</v>
      </c>
    </row>
    <row r="217" spans="10:15">
      <c r="J217" s="3">
        <f>IF(COUNT(Table135[[#This Row],[Class]:[Column4]])&gt;1,MIN(Table135[[#This Row],[Class]:[Column2]]),0)</f>
        <v>0</v>
      </c>
      <c r="K217" s="17">
        <f>SUM(Table135[[#This Row],[Class]:[Column3]])-Table135[[#This Row],[Discard]]*0.9999</f>
        <v>0</v>
      </c>
      <c r="L217" s="2">
        <f>IF(Table135[[#This Row],[Total]]&lt;&gt;"",RANK(Table135[[#This Row],[Total]],Table135[Total]),"")</f>
        <v>8</v>
      </c>
      <c r="M217" s="38" t="str">
        <f>IF(Table135[[#This Row],[Name]]&gt;"",Table135[[#This Row],[Name]],"")</f>
        <v/>
      </c>
      <c r="N217">
        <f>SUM(Table135[[#This Row],[Class]:[Column3]])-Table135[[#This Row],[Discard]]</f>
        <v>0</v>
      </c>
      <c r="O217" s="5">
        <f>RANK(Table135[[#This Row],[Total2]],Table135[Total2])</f>
        <v>8</v>
      </c>
    </row>
    <row r="218" spans="10:15">
      <c r="J218" s="3">
        <f>IF(COUNT(Table135[[#This Row],[Class]:[Column4]])&gt;1,MIN(Table135[[#This Row],[Class]:[Column2]]),0)</f>
        <v>0</v>
      </c>
      <c r="K218" s="17">
        <f>SUM(Table135[[#This Row],[Class]:[Column3]])-Table135[[#This Row],[Discard]]*0.9999</f>
        <v>0</v>
      </c>
      <c r="L218" s="2">
        <f>IF(Table135[[#This Row],[Total]]&lt;&gt;"",RANK(Table135[[#This Row],[Total]],Table135[Total]),"")</f>
        <v>8</v>
      </c>
      <c r="M218" s="38" t="str">
        <f>IF(Table135[[#This Row],[Name]]&gt;"",Table135[[#This Row],[Name]],"")</f>
        <v/>
      </c>
      <c r="N218">
        <f>SUM(Table135[[#This Row],[Class]:[Column3]])-Table135[[#This Row],[Discard]]</f>
        <v>0</v>
      </c>
      <c r="O218" s="5">
        <f>RANK(Table135[[#This Row],[Total2]],Table135[Total2])</f>
        <v>8</v>
      </c>
    </row>
    <row r="219" spans="10:15">
      <c r="J219" s="3">
        <f>IF(COUNT(Table135[[#This Row],[Class]:[Column4]])&gt;1,MIN(Table135[[#This Row],[Class]:[Column2]]),0)</f>
        <v>0</v>
      </c>
      <c r="K219" s="17">
        <f>SUM(Table135[[#This Row],[Class]:[Column3]])-Table135[[#This Row],[Discard]]*0.9999</f>
        <v>0</v>
      </c>
      <c r="L219" s="2">
        <f>IF(Table135[[#This Row],[Total]]&lt;&gt;"",RANK(Table135[[#This Row],[Total]],Table135[Total]),"")</f>
        <v>8</v>
      </c>
      <c r="M219" s="38" t="str">
        <f>IF(Table135[[#This Row],[Name]]&gt;"",Table135[[#This Row],[Name]],"")</f>
        <v/>
      </c>
      <c r="N219">
        <f>SUM(Table135[[#This Row],[Class]:[Column3]])-Table135[[#This Row],[Discard]]</f>
        <v>0</v>
      </c>
      <c r="O219" s="5">
        <f>RANK(Table135[[#This Row],[Total2]],Table135[Total2])</f>
        <v>8</v>
      </c>
    </row>
    <row r="220" spans="10:15">
      <c r="J220" s="3">
        <f>IF(COUNT(Table135[[#This Row],[Class]:[Column4]])&gt;1,MIN(Table135[[#This Row],[Class]:[Column2]]),0)</f>
        <v>0</v>
      </c>
      <c r="K220" s="17">
        <f>SUM(Table135[[#This Row],[Class]:[Column3]])-Table135[[#This Row],[Discard]]*0.9999</f>
        <v>0</v>
      </c>
      <c r="L220" s="2">
        <f>IF(Table135[[#This Row],[Total]]&lt;&gt;"",RANK(Table135[[#This Row],[Total]],Table135[Total]),"")</f>
        <v>8</v>
      </c>
      <c r="M220" s="38" t="str">
        <f>IF(Table135[[#This Row],[Name]]&gt;"",Table135[[#This Row],[Name]],"")</f>
        <v/>
      </c>
      <c r="N220">
        <f>SUM(Table135[[#This Row],[Class]:[Column3]])-Table135[[#This Row],[Discard]]</f>
        <v>0</v>
      </c>
      <c r="O220" s="5">
        <f>RANK(Table135[[#This Row],[Total2]],Table135[Total2])</f>
        <v>8</v>
      </c>
    </row>
    <row r="221" spans="10:15">
      <c r="J221" s="3">
        <f>IF(COUNT(Table135[[#This Row],[Class]:[Column4]])&gt;1,MIN(Table135[[#This Row],[Class]:[Column2]]),0)</f>
        <v>0</v>
      </c>
      <c r="K221" s="17">
        <f>SUM(Table135[[#This Row],[Class]:[Column3]])-Table135[[#This Row],[Discard]]*0.9999</f>
        <v>0</v>
      </c>
      <c r="L221" s="2">
        <f>IF(Table135[[#This Row],[Total]]&lt;&gt;"",RANK(Table135[[#This Row],[Total]],Table135[Total]),"")</f>
        <v>8</v>
      </c>
      <c r="M221" s="38" t="str">
        <f>IF(Table135[[#This Row],[Name]]&gt;"",Table135[[#This Row],[Name]],"")</f>
        <v/>
      </c>
      <c r="N221">
        <f>SUM(Table135[[#This Row],[Class]:[Column3]])-Table135[[#This Row],[Discard]]</f>
        <v>0</v>
      </c>
      <c r="O221" s="5">
        <f>RANK(Table135[[#This Row],[Total2]],Table135[Total2])</f>
        <v>8</v>
      </c>
    </row>
    <row r="222" spans="10:15">
      <c r="J222" s="3">
        <f>IF(COUNT(Table135[[#This Row],[Class]:[Column4]])&gt;1,MIN(Table135[[#This Row],[Class]:[Column2]]),0)</f>
        <v>0</v>
      </c>
      <c r="K222" s="17">
        <f>SUM(Table135[[#This Row],[Class]:[Column3]])-Table135[[#This Row],[Discard]]*0.9999</f>
        <v>0</v>
      </c>
      <c r="L222" s="2">
        <f>IF(Table135[[#This Row],[Total]]&lt;&gt;"",RANK(Table135[[#This Row],[Total]],Table135[Total]),"")</f>
        <v>8</v>
      </c>
      <c r="M222" s="38" t="str">
        <f>IF(Table135[[#This Row],[Name]]&gt;"",Table135[[#This Row],[Name]],"")</f>
        <v/>
      </c>
      <c r="N222">
        <f>SUM(Table135[[#This Row],[Class]:[Column3]])-Table135[[#This Row],[Discard]]</f>
        <v>0</v>
      </c>
      <c r="O222" s="5">
        <f>RANK(Table135[[#This Row],[Total2]],Table135[Total2])</f>
        <v>8</v>
      </c>
    </row>
    <row r="223" spans="10:15">
      <c r="J223" s="3">
        <f>IF(COUNT(Table135[[#This Row],[Class]:[Column4]])&gt;1,MIN(Table135[[#This Row],[Class]:[Column2]]),0)</f>
        <v>0</v>
      </c>
      <c r="K223" s="17">
        <f>SUM(Table135[[#This Row],[Class]:[Column3]])-Table135[[#This Row],[Discard]]*0.9999</f>
        <v>0</v>
      </c>
      <c r="L223" s="2">
        <f>IF(Table135[[#This Row],[Total]]&lt;&gt;"",RANK(Table135[[#This Row],[Total]],Table135[Total]),"")</f>
        <v>8</v>
      </c>
      <c r="M223" s="38" t="str">
        <f>IF(Table135[[#This Row],[Name]]&gt;"",Table135[[#This Row],[Name]],"")</f>
        <v/>
      </c>
      <c r="N223">
        <f>SUM(Table135[[#This Row],[Class]:[Column3]])-Table135[[#This Row],[Discard]]</f>
        <v>0</v>
      </c>
      <c r="O223" s="5">
        <f>RANK(Table135[[#This Row],[Total2]],Table135[Total2])</f>
        <v>8</v>
      </c>
    </row>
    <row r="224" spans="10:15">
      <c r="J224" s="3">
        <f>IF(COUNT(Table135[[#This Row],[Class]:[Column4]])&gt;1,MIN(Table135[[#This Row],[Class]:[Column2]]),0)</f>
        <v>0</v>
      </c>
      <c r="K224" s="17">
        <f>SUM(Table135[[#This Row],[Class]:[Column3]])-Table135[[#This Row],[Discard]]*0.9999</f>
        <v>0</v>
      </c>
      <c r="L224" s="2">
        <f>IF(Table135[[#This Row],[Total]]&lt;&gt;"",RANK(Table135[[#This Row],[Total]],Table135[Total]),"")</f>
        <v>8</v>
      </c>
      <c r="M224" s="38" t="str">
        <f>IF(Table135[[#This Row],[Name]]&gt;"",Table135[[#This Row],[Name]],"")</f>
        <v/>
      </c>
      <c r="N224">
        <f>SUM(Table135[[#This Row],[Class]:[Column3]])-Table135[[#This Row],[Discard]]</f>
        <v>0</v>
      </c>
      <c r="O224" s="5">
        <f>RANK(Table135[[#This Row],[Total2]],Table135[Total2])</f>
        <v>8</v>
      </c>
    </row>
    <row r="225" spans="10:15">
      <c r="J225" s="3">
        <f>IF(COUNT(Table135[[#This Row],[Class]:[Column4]])&gt;1,MIN(Table135[[#This Row],[Class]:[Column2]]),0)</f>
        <v>0</v>
      </c>
      <c r="K225" s="17">
        <f>SUM(Table135[[#This Row],[Class]:[Column3]])-Table135[[#This Row],[Discard]]*0.9999</f>
        <v>0</v>
      </c>
      <c r="L225" s="2">
        <f>IF(Table135[[#This Row],[Total]]&lt;&gt;"",RANK(Table135[[#This Row],[Total]],Table135[Total]),"")</f>
        <v>8</v>
      </c>
      <c r="M225" s="38" t="str">
        <f>IF(Table135[[#This Row],[Name]]&gt;"",Table135[[#This Row],[Name]],"")</f>
        <v/>
      </c>
      <c r="N225">
        <f>SUM(Table135[[#This Row],[Class]:[Column3]])-Table135[[#This Row],[Discard]]</f>
        <v>0</v>
      </c>
      <c r="O225" s="5">
        <f>RANK(Table135[[#This Row],[Total2]],Table135[Total2])</f>
        <v>8</v>
      </c>
    </row>
    <row r="226" spans="10:15">
      <c r="J226" s="3">
        <f>IF(COUNT(Table135[[#This Row],[Class]:[Column4]])&gt;1,MIN(Table135[[#This Row],[Class]:[Column2]]),0)</f>
        <v>0</v>
      </c>
      <c r="K226" s="17">
        <f>SUM(Table135[[#This Row],[Class]:[Column3]])-Table135[[#This Row],[Discard]]*0.9999</f>
        <v>0</v>
      </c>
      <c r="L226" s="2">
        <f>IF(Table135[[#This Row],[Total]]&lt;&gt;"",RANK(Table135[[#This Row],[Total]],Table135[Total]),"")</f>
        <v>8</v>
      </c>
      <c r="M226" s="38" t="str">
        <f>IF(Table135[[#This Row],[Name]]&gt;"",Table135[[#This Row],[Name]],"")</f>
        <v/>
      </c>
      <c r="N226">
        <f>SUM(Table135[[#This Row],[Class]:[Column3]])-Table135[[#This Row],[Discard]]</f>
        <v>0</v>
      </c>
      <c r="O226" s="5">
        <f>RANK(Table135[[#This Row],[Total2]],Table135[Total2])</f>
        <v>8</v>
      </c>
    </row>
    <row r="227" spans="10:15">
      <c r="J227" s="3">
        <f>IF(COUNT(Table135[[#This Row],[Class]:[Column4]])&gt;1,MIN(Table135[[#This Row],[Class]:[Column2]]),0)</f>
        <v>0</v>
      </c>
      <c r="K227" s="17">
        <f>SUM(Table135[[#This Row],[Class]:[Column3]])-Table135[[#This Row],[Discard]]*0.9999</f>
        <v>0</v>
      </c>
      <c r="L227" s="2">
        <f>IF(Table135[[#This Row],[Total]]&lt;&gt;"",RANK(Table135[[#This Row],[Total]],Table135[Total]),"")</f>
        <v>8</v>
      </c>
      <c r="M227" s="38" t="str">
        <f>IF(Table135[[#This Row],[Name]]&gt;"",Table135[[#This Row],[Name]],"")</f>
        <v/>
      </c>
      <c r="N227">
        <f>SUM(Table135[[#This Row],[Class]:[Column3]])-Table135[[#This Row],[Discard]]</f>
        <v>0</v>
      </c>
      <c r="O227" s="5">
        <f>RANK(Table135[[#This Row],[Total2]],Table135[Total2])</f>
        <v>8</v>
      </c>
    </row>
    <row r="228" spans="10:15">
      <c r="J228" s="3">
        <f>IF(COUNT(Table135[[#This Row],[Class]:[Column4]])&gt;1,MIN(Table135[[#This Row],[Class]:[Column2]]),0)</f>
        <v>0</v>
      </c>
      <c r="K228" s="17">
        <f>SUM(Table135[[#This Row],[Class]:[Column3]])-Table135[[#This Row],[Discard]]*0.9999</f>
        <v>0</v>
      </c>
      <c r="L228" s="2">
        <f>IF(Table135[[#This Row],[Total]]&lt;&gt;"",RANK(Table135[[#This Row],[Total]],Table135[Total]),"")</f>
        <v>8</v>
      </c>
      <c r="M228" s="38" t="str">
        <f>IF(Table135[[#This Row],[Name]]&gt;"",Table135[[#This Row],[Name]],"")</f>
        <v/>
      </c>
      <c r="N228">
        <f>SUM(Table135[[#This Row],[Class]:[Column3]])-Table135[[#This Row],[Discard]]</f>
        <v>0</v>
      </c>
      <c r="O228" s="5">
        <f>RANK(Table135[[#This Row],[Total2]],Table135[Total2])</f>
        <v>8</v>
      </c>
    </row>
    <row r="229" spans="1:15">
      <c r="A229" s="11"/>
      <c r="B229" s="10"/>
      <c r="C229" s="10"/>
      <c r="D229" s="10"/>
      <c r="E229" s="10"/>
      <c r="F229" s="10"/>
      <c r="G229" s="10"/>
      <c r="H229" s="10"/>
      <c r="I229" s="10"/>
      <c r="J229" s="3">
        <f>IF(COUNT(Table135[[#This Row],[Class]:[Column4]])&gt;1,MIN(Table135[[#This Row],[Class]:[Column2]]),0)</f>
        <v>0</v>
      </c>
      <c r="K229" s="17">
        <f>SUM(Table135[[#This Row],[Class]:[Column3]])-Table135[[#This Row],[Discard]]*0.9999</f>
        <v>0</v>
      </c>
      <c r="L229" s="10">
        <f>IF(Table135[[#This Row],[Total]]&lt;&gt;"",RANK(Table135[[#This Row],[Total]],Table135[Total]),"")</f>
        <v>8</v>
      </c>
      <c r="M229" s="38" t="str">
        <f>IF(Table135[[#This Row],[Name]]&gt;"",Table135[[#This Row],[Name]],"")</f>
        <v/>
      </c>
      <c r="N229">
        <f>SUM(Table135[[#This Row],[Class]:[Column3]])-Table135[[#This Row],[Discard]]</f>
        <v>0</v>
      </c>
      <c r="O229" s="5">
        <f>RANK(Table135[[#This Row],[Total2]],Table135[Total2])</f>
        <v>8</v>
      </c>
    </row>
    <row r="230" spans="1:15">
      <c r="A230" s="7"/>
      <c r="G230" s="34"/>
      <c r="K230" s="17"/>
      <c r="L230" s="10"/>
      <c r="N230">
        <f>SUM(Table135[[#This Row],[Class]:[Column3]])-Table135[[#This Row],[Discard]]</f>
        <v>0</v>
      </c>
      <c r="O230" s="5">
        <f>RANK(Table135[[#This Row],[Total2]],Table135[Total2])</f>
        <v>8</v>
      </c>
    </row>
  </sheetData>
  <mergeCells count="1">
    <mergeCell ref="E1:G1"/>
  </mergeCells>
  <pageMargins left="0.75" right="0.75" top="1" bottom="1" header="0.5" footer="0.5"/>
  <pageSetup paperSize="9" scale="63" orientation="portrait"/>
  <headerFooter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2"/>
  <sheetViews>
    <sheetView workbookViewId="0">
      <selection activeCell="A1" sqref="A1:J1"/>
    </sheetView>
  </sheetViews>
  <sheetFormatPr defaultColWidth="8.83333333333333" defaultRowHeight="13.2"/>
  <cols>
    <col min="1" max="1" width="21.1666666666667" style="46" customWidth="1"/>
    <col min="2" max="2" width="9.33333333333333" style="47" customWidth="1"/>
    <col min="3" max="7" width="9.33333333333333" style="46" customWidth="1"/>
    <col min="8" max="8" width="11" style="46" customWidth="1"/>
    <col min="9" max="10" width="9.33333333333333" style="46" customWidth="1"/>
    <col min="11" max="16384" width="8.83333333333333" style="46"/>
  </cols>
  <sheetData>
    <row r="1" ht="18.75" customHeight="1" spans="1:10">
      <c r="A1" s="71" t="s">
        <v>245</v>
      </c>
      <c r="B1" s="72"/>
      <c r="C1" s="72"/>
      <c r="D1" s="72"/>
      <c r="E1" s="72"/>
      <c r="F1" s="72"/>
      <c r="G1" s="72"/>
      <c r="H1" s="72"/>
      <c r="I1" s="72"/>
      <c r="J1" s="72"/>
    </row>
    <row r="2" ht="18.75" customHeight="1" spans="1:10">
      <c r="A2" s="73" t="s">
        <v>1</v>
      </c>
      <c r="B2" s="52" t="s">
        <v>127</v>
      </c>
      <c r="C2" s="52" t="s">
        <v>3</v>
      </c>
      <c r="D2" s="52" t="s">
        <v>4</v>
      </c>
      <c r="E2" s="52" t="s">
        <v>5</v>
      </c>
      <c r="F2" s="52" t="s">
        <v>6</v>
      </c>
      <c r="G2" s="52" t="s">
        <v>7</v>
      </c>
      <c r="H2" s="52" t="s">
        <v>8</v>
      </c>
      <c r="I2" s="52" t="s">
        <v>9</v>
      </c>
      <c r="J2" s="52" t="s">
        <v>11</v>
      </c>
    </row>
    <row r="3" ht="18.75" customHeight="1" spans="1:11">
      <c r="A3" s="60" t="s">
        <v>246</v>
      </c>
      <c r="B3" s="58" t="s">
        <v>26</v>
      </c>
      <c r="C3" s="56">
        <v>960</v>
      </c>
      <c r="D3" s="74">
        <v>1000</v>
      </c>
      <c r="E3" s="56"/>
      <c r="F3" s="56"/>
      <c r="G3" s="56"/>
      <c r="H3" s="56">
        <v>0</v>
      </c>
      <c r="I3" s="59">
        <f t="shared" ref="I3:I32" si="0">C3+D3-MIN(C3,D3)</f>
        <v>1000</v>
      </c>
      <c r="J3" s="63">
        <v>1</v>
      </c>
      <c r="K3" s="46" t="str">
        <f>RIGHT(A3,LEN(A3)-SEARCH(" ",A3,1))&amp;", "&amp;LEFT(A3,(SEARCH(" ",A3,1)))</f>
        <v>O'Halloran, Chloe </v>
      </c>
    </row>
    <row r="4" ht="18.75" customHeight="1" spans="1:11">
      <c r="A4" s="54" t="s">
        <v>247</v>
      </c>
      <c r="B4" s="55" t="s">
        <v>17</v>
      </c>
      <c r="C4" s="59">
        <v>1000</v>
      </c>
      <c r="D4" s="74">
        <v>880</v>
      </c>
      <c r="E4" s="59"/>
      <c r="F4" s="59"/>
      <c r="G4" s="56"/>
      <c r="H4" s="56">
        <v>0</v>
      </c>
      <c r="I4" s="59">
        <f t="shared" si="0"/>
        <v>1000</v>
      </c>
      <c r="J4" s="64">
        <v>1</v>
      </c>
      <c r="K4" s="46" t="str">
        <f t="shared" ref="K4:K32" si="1">RIGHT(A4,LEN(A4)-SEARCH(" ",A4,1))&amp;", "&amp;LEFT(A4,(SEARCH(" ",A4,1)))</f>
        <v>McGlone, Katie </v>
      </c>
    </row>
    <row r="5" ht="18.75" customHeight="1" spans="1:11">
      <c r="A5" s="54" t="s">
        <v>248</v>
      </c>
      <c r="B5" s="55" t="s">
        <v>20</v>
      </c>
      <c r="C5" s="59">
        <v>880</v>
      </c>
      <c r="D5" s="74">
        <v>960</v>
      </c>
      <c r="E5" s="59"/>
      <c r="F5" s="59"/>
      <c r="G5" s="56"/>
      <c r="H5" s="56">
        <v>0</v>
      </c>
      <c r="I5" s="59">
        <f t="shared" si="0"/>
        <v>960</v>
      </c>
      <c r="J5" s="64">
        <v>3</v>
      </c>
      <c r="K5" s="46" t="str">
        <f t="shared" si="1"/>
        <v>Lynch-Dawson, Hannah </v>
      </c>
    </row>
    <row r="6" ht="18.75" customHeight="1" spans="1:11">
      <c r="A6" s="54" t="s">
        <v>249</v>
      </c>
      <c r="B6" s="55" t="s">
        <v>20</v>
      </c>
      <c r="C6" s="59">
        <v>920</v>
      </c>
      <c r="D6" s="74">
        <v>920</v>
      </c>
      <c r="E6" s="59"/>
      <c r="F6" s="59"/>
      <c r="G6" s="56"/>
      <c r="H6" s="56">
        <v>0</v>
      </c>
      <c r="I6" s="59">
        <f t="shared" si="0"/>
        <v>920</v>
      </c>
      <c r="J6" s="64">
        <v>4</v>
      </c>
      <c r="K6" s="46" t="str">
        <f t="shared" si="1"/>
        <v>Ludlow, Emma </v>
      </c>
    </row>
    <row r="7" ht="18.75" customHeight="1" spans="1:11">
      <c r="A7" s="54" t="s">
        <v>250</v>
      </c>
      <c r="B7" s="55" t="s">
        <v>20</v>
      </c>
      <c r="C7" s="56">
        <v>840</v>
      </c>
      <c r="D7" s="74">
        <v>860</v>
      </c>
      <c r="E7" s="56"/>
      <c r="F7" s="56"/>
      <c r="G7" s="56"/>
      <c r="H7" s="56">
        <v>0</v>
      </c>
      <c r="I7" s="59">
        <f t="shared" si="0"/>
        <v>860</v>
      </c>
      <c r="J7" s="64">
        <v>5</v>
      </c>
      <c r="K7" s="46" t="str">
        <f t="shared" si="1"/>
        <v>Thompson, Erin </v>
      </c>
    </row>
    <row r="8" ht="18.75" customHeight="1" spans="1:11">
      <c r="A8" s="54" t="s">
        <v>251</v>
      </c>
      <c r="B8" s="55" t="s">
        <v>20</v>
      </c>
      <c r="C8" s="59">
        <v>860</v>
      </c>
      <c r="D8" s="56">
        <v>820</v>
      </c>
      <c r="E8" s="59"/>
      <c r="F8" s="59"/>
      <c r="G8" s="56"/>
      <c r="H8" s="56">
        <v>0</v>
      </c>
      <c r="I8" s="59">
        <f t="shared" si="0"/>
        <v>860</v>
      </c>
      <c r="J8" s="63">
        <v>5</v>
      </c>
      <c r="K8" s="46" t="str">
        <f t="shared" si="1"/>
        <v>Finn, Rebecca </v>
      </c>
    </row>
    <row r="9" ht="18.75" customHeight="1" spans="1:11">
      <c r="A9" s="54" t="s">
        <v>252</v>
      </c>
      <c r="B9" s="55" t="s">
        <v>26</v>
      </c>
      <c r="C9" s="59">
        <v>750</v>
      </c>
      <c r="D9" s="74">
        <v>840</v>
      </c>
      <c r="E9" s="56"/>
      <c r="F9" s="56"/>
      <c r="G9" s="56"/>
      <c r="H9" s="56">
        <v>0</v>
      </c>
      <c r="I9" s="59">
        <f t="shared" si="0"/>
        <v>840</v>
      </c>
      <c r="J9" s="64">
        <v>7</v>
      </c>
      <c r="K9" s="46" t="str">
        <f t="shared" si="1"/>
        <v>O'Mahony, Kerry </v>
      </c>
    </row>
    <row r="10" ht="18.75" customHeight="1" spans="1:11">
      <c r="A10" s="54" t="s">
        <v>253</v>
      </c>
      <c r="B10" s="55" t="s">
        <v>17</v>
      </c>
      <c r="C10" s="56">
        <v>820</v>
      </c>
      <c r="D10" s="56">
        <v>800</v>
      </c>
      <c r="E10" s="56"/>
      <c r="F10" s="56"/>
      <c r="G10" s="56"/>
      <c r="H10" s="56">
        <v>0</v>
      </c>
      <c r="I10" s="59">
        <f t="shared" si="0"/>
        <v>820</v>
      </c>
      <c r="J10" s="64">
        <v>8</v>
      </c>
      <c r="K10" s="46" t="str">
        <f t="shared" si="1"/>
        <v>Whelan, Kate </v>
      </c>
    </row>
    <row r="11" ht="18.75" customHeight="1" spans="1:11">
      <c r="A11" s="54" t="s">
        <v>254</v>
      </c>
      <c r="B11" s="55" t="s">
        <v>26</v>
      </c>
      <c r="C11" s="59">
        <v>800</v>
      </c>
      <c r="D11" s="74">
        <v>765</v>
      </c>
      <c r="E11" s="59"/>
      <c r="F11" s="59"/>
      <c r="G11" s="56"/>
      <c r="H11" s="56">
        <v>0</v>
      </c>
      <c r="I11" s="59">
        <f t="shared" si="0"/>
        <v>800</v>
      </c>
      <c r="J11" s="63">
        <v>9</v>
      </c>
      <c r="K11" s="46" t="str">
        <f t="shared" si="1"/>
        <v>Tobin, Shelly </v>
      </c>
    </row>
    <row r="12" ht="18.75" customHeight="1" spans="1:11">
      <c r="A12" s="54" t="s">
        <v>255</v>
      </c>
      <c r="B12" s="55" t="s">
        <v>17</v>
      </c>
      <c r="C12" s="59">
        <v>790</v>
      </c>
      <c r="D12" s="74">
        <v>790</v>
      </c>
      <c r="E12" s="59"/>
      <c r="F12" s="59"/>
      <c r="G12" s="56"/>
      <c r="H12" s="56">
        <v>0</v>
      </c>
      <c r="I12" s="59">
        <f t="shared" si="0"/>
        <v>790</v>
      </c>
      <c r="J12" s="64">
        <v>10</v>
      </c>
      <c r="K12" s="46" t="str">
        <f t="shared" si="1"/>
        <v>Slattery, Meadhbh </v>
      </c>
    </row>
    <row r="13" ht="18.75" customHeight="1" spans="1:11">
      <c r="A13" s="54" t="s">
        <v>256</v>
      </c>
      <c r="B13" s="55" t="s">
        <v>30</v>
      </c>
      <c r="C13" s="59">
        <v>725</v>
      </c>
      <c r="D13" s="74">
        <v>780</v>
      </c>
      <c r="E13" s="56"/>
      <c r="F13" s="56"/>
      <c r="G13" s="56"/>
      <c r="H13" s="56">
        <v>0</v>
      </c>
      <c r="I13" s="59">
        <f t="shared" si="0"/>
        <v>780</v>
      </c>
      <c r="J13" s="63">
        <v>11</v>
      </c>
      <c r="K13" s="46" t="str">
        <f t="shared" si="1"/>
        <v>Taylor, Amanda </v>
      </c>
    </row>
    <row r="14" ht="18.75" customHeight="1" spans="1:11">
      <c r="A14" s="54" t="s">
        <v>257</v>
      </c>
      <c r="B14" s="55" t="s">
        <v>20</v>
      </c>
      <c r="C14" s="59">
        <v>780</v>
      </c>
      <c r="D14" s="74">
        <v>0</v>
      </c>
      <c r="E14" s="59"/>
      <c r="F14" s="59"/>
      <c r="G14" s="56"/>
      <c r="H14" s="56">
        <v>0</v>
      </c>
      <c r="I14" s="59">
        <f t="shared" si="0"/>
        <v>780</v>
      </c>
      <c r="J14" s="63">
        <v>11</v>
      </c>
      <c r="K14" s="46" t="str">
        <f t="shared" si="1"/>
        <v>Timlin, Orla </v>
      </c>
    </row>
    <row r="15" ht="18.75" customHeight="1" spans="1:11">
      <c r="A15" s="54" t="s">
        <v>258</v>
      </c>
      <c r="B15" s="55" t="s">
        <v>26</v>
      </c>
      <c r="C15" s="59">
        <v>770</v>
      </c>
      <c r="D15" s="74">
        <v>710</v>
      </c>
      <c r="E15" s="59"/>
      <c r="F15" s="59"/>
      <c r="G15" s="56"/>
      <c r="H15" s="56">
        <v>0</v>
      </c>
      <c r="I15" s="59">
        <f t="shared" si="0"/>
        <v>770</v>
      </c>
      <c r="J15" s="63">
        <v>13</v>
      </c>
      <c r="K15" s="46" t="str">
        <f t="shared" si="1"/>
        <v>Kelly, Mair </v>
      </c>
    </row>
    <row r="16" ht="18.75" customHeight="1" spans="1:11">
      <c r="A16" s="54" t="s">
        <v>259</v>
      </c>
      <c r="B16" s="55" t="s">
        <v>17</v>
      </c>
      <c r="C16" s="56">
        <v>695</v>
      </c>
      <c r="D16" s="74">
        <v>765</v>
      </c>
      <c r="E16" s="56"/>
      <c r="F16" s="56"/>
      <c r="G16" s="56"/>
      <c r="H16" s="56">
        <v>0</v>
      </c>
      <c r="I16" s="59">
        <f t="shared" si="0"/>
        <v>765</v>
      </c>
      <c r="J16" s="64">
        <v>14</v>
      </c>
      <c r="K16" s="46" t="str">
        <f t="shared" si="1"/>
        <v>Hayes, Amy-Lou </v>
      </c>
    </row>
    <row r="17" ht="18.75" customHeight="1" spans="1:11">
      <c r="A17" s="68" t="s">
        <v>260</v>
      </c>
      <c r="B17" s="58" t="s">
        <v>30</v>
      </c>
      <c r="C17" s="59">
        <v>760</v>
      </c>
      <c r="D17" s="74">
        <v>0</v>
      </c>
      <c r="E17" s="59"/>
      <c r="F17" s="59"/>
      <c r="G17" s="56"/>
      <c r="H17" s="56">
        <v>0</v>
      </c>
      <c r="I17" s="59">
        <f t="shared" si="0"/>
        <v>760</v>
      </c>
      <c r="J17" s="64">
        <v>15</v>
      </c>
      <c r="K17" s="46" t="str">
        <f t="shared" si="1"/>
        <v>Williams, Marie </v>
      </c>
    </row>
    <row r="18" ht="18.75" customHeight="1" spans="1:11">
      <c r="A18" s="54" t="s">
        <v>261</v>
      </c>
      <c r="B18" s="55" t="s">
        <v>20</v>
      </c>
      <c r="C18" s="59">
        <v>740</v>
      </c>
      <c r="D18" s="74">
        <v>665</v>
      </c>
      <c r="E18" s="59"/>
      <c r="F18" s="59"/>
      <c r="G18" s="56"/>
      <c r="H18" s="56">
        <v>0</v>
      </c>
      <c r="I18" s="59">
        <f t="shared" si="0"/>
        <v>740</v>
      </c>
      <c r="J18" s="63">
        <v>16</v>
      </c>
      <c r="K18" s="46" t="str">
        <f t="shared" si="1"/>
        <v>McSorley, Emma </v>
      </c>
    </row>
    <row r="19" ht="18.75" customHeight="1" spans="1:11">
      <c r="A19" s="54" t="s">
        <v>262</v>
      </c>
      <c r="B19" s="55" t="s">
        <v>26</v>
      </c>
      <c r="C19" s="59">
        <v>0</v>
      </c>
      <c r="D19" s="74">
        <v>735</v>
      </c>
      <c r="E19" s="56"/>
      <c r="F19" s="56"/>
      <c r="G19" s="56"/>
      <c r="H19" s="56">
        <v>0</v>
      </c>
      <c r="I19" s="59">
        <f t="shared" si="0"/>
        <v>735</v>
      </c>
      <c r="J19" s="64">
        <v>17</v>
      </c>
      <c r="K19" s="46" t="str">
        <f t="shared" si="1"/>
        <v>Brady, Devon </v>
      </c>
    </row>
    <row r="20" ht="18.75" customHeight="1" spans="1:11">
      <c r="A20" s="54" t="s">
        <v>263</v>
      </c>
      <c r="B20" s="55" t="s">
        <v>17</v>
      </c>
      <c r="C20" s="56">
        <v>640</v>
      </c>
      <c r="D20" s="74">
        <v>735</v>
      </c>
      <c r="E20" s="56"/>
      <c r="F20" s="56"/>
      <c r="G20" s="56"/>
      <c r="H20" s="56">
        <v>0</v>
      </c>
      <c r="I20" s="59">
        <f t="shared" si="0"/>
        <v>735</v>
      </c>
      <c r="J20" s="63">
        <v>17</v>
      </c>
      <c r="K20" s="46" t="str">
        <f t="shared" si="1"/>
        <v>McGlone, Elayna </v>
      </c>
    </row>
    <row r="21" ht="18.75" customHeight="1" spans="1:11">
      <c r="A21" s="54" t="s">
        <v>264</v>
      </c>
      <c r="B21" s="55" t="s">
        <v>20</v>
      </c>
      <c r="C21" s="56">
        <v>0</v>
      </c>
      <c r="D21" s="74">
        <v>735</v>
      </c>
      <c r="E21" s="56"/>
      <c r="F21" s="56"/>
      <c r="G21" s="56"/>
      <c r="H21" s="56">
        <v>0</v>
      </c>
      <c r="I21" s="59">
        <f t="shared" si="0"/>
        <v>735</v>
      </c>
      <c r="J21" s="63">
        <v>17</v>
      </c>
      <c r="K21" s="46" t="str">
        <f t="shared" si="1"/>
        <v>Finn, Laura </v>
      </c>
    </row>
    <row r="22" ht="18.75" customHeight="1" spans="1:11">
      <c r="A22" s="54" t="s">
        <v>265</v>
      </c>
      <c r="B22" s="55" t="s">
        <v>26</v>
      </c>
      <c r="C22" s="56">
        <v>0</v>
      </c>
      <c r="D22" s="74">
        <v>735</v>
      </c>
      <c r="E22" s="56"/>
      <c r="F22" s="56"/>
      <c r="G22" s="56"/>
      <c r="H22" s="56">
        <v>0</v>
      </c>
      <c r="I22" s="59">
        <f t="shared" si="0"/>
        <v>735</v>
      </c>
      <c r="J22" s="63">
        <v>17</v>
      </c>
      <c r="K22" s="46" t="str">
        <f t="shared" si="1"/>
        <v>O'Shea, Lynn </v>
      </c>
    </row>
    <row r="23" ht="18.75" customHeight="1" spans="1:11">
      <c r="A23" s="54" t="s">
        <v>266</v>
      </c>
      <c r="B23" s="55" t="s">
        <v>17</v>
      </c>
      <c r="C23" s="59">
        <v>725</v>
      </c>
      <c r="D23" s="74">
        <v>0</v>
      </c>
      <c r="E23" s="59"/>
      <c r="F23" s="59"/>
      <c r="G23" s="56"/>
      <c r="H23" s="56">
        <v>0</v>
      </c>
      <c r="I23" s="59">
        <f t="shared" si="0"/>
        <v>725</v>
      </c>
      <c r="J23" s="63">
        <v>21</v>
      </c>
      <c r="K23" s="46" t="str">
        <f t="shared" si="1"/>
        <v>Nguyen, Nga </v>
      </c>
    </row>
    <row r="24" ht="18.75" customHeight="1" spans="1:11">
      <c r="A24" s="54" t="s">
        <v>267</v>
      </c>
      <c r="B24" s="55" t="s">
        <v>268</v>
      </c>
      <c r="C24" s="56">
        <v>0</v>
      </c>
      <c r="D24" s="74">
        <v>700</v>
      </c>
      <c r="E24" s="56"/>
      <c r="F24" s="56"/>
      <c r="G24" s="56"/>
      <c r="H24" s="56">
        <v>0</v>
      </c>
      <c r="I24" s="59">
        <f t="shared" si="0"/>
        <v>700</v>
      </c>
      <c r="J24" s="63">
        <v>22</v>
      </c>
      <c r="K24" s="46" t="str">
        <f t="shared" si="1"/>
        <v>Scott, Rachel </v>
      </c>
    </row>
    <row r="25" ht="18.75" customHeight="1" spans="1:11">
      <c r="A25" s="54" t="s">
        <v>269</v>
      </c>
      <c r="B25" s="55" t="s">
        <v>17</v>
      </c>
      <c r="C25" s="56">
        <v>695</v>
      </c>
      <c r="D25" s="74">
        <v>0</v>
      </c>
      <c r="E25" s="56"/>
      <c r="F25" s="56"/>
      <c r="G25" s="56"/>
      <c r="H25" s="56">
        <v>0</v>
      </c>
      <c r="I25" s="59">
        <f t="shared" si="0"/>
        <v>695</v>
      </c>
      <c r="J25" s="63">
        <v>23</v>
      </c>
      <c r="K25" s="46" t="str">
        <f t="shared" si="1"/>
        <v>Heller, Claire </v>
      </c>
    </row>
    <row r="26" ht="18.75" customHeight="1" spans="1:11">
      <c r="A26" s="75" t="s">
        <v>270</v>
      </c>
      <c r="B26" s="55" t="s">
        <v>30</v>
      </c>
      <c r="C26" s="56">
        <v>695</v>
      </c>
      <c r="D26" s="74">
        <v>0</v>
      </c>
      <c r="E26" s="56"/>
      <c r="F26" s="56"/>
      <c r="G26" s="56"/>
      <c r="H26" s="56">
        <v>0</v>
      </c>
      <c r="I26" s="59">
        <f t="shared" si="0"/>
        <v>695</v>
      </c>
      <c r="J26" s="63">
        <v>23</v>
      </c>
      <c r="K26" s="46" t="str">
        <f t="shared" si="1"/>
        <v>Prendergast, Erin </v>
      </c>
    </row>
    <row r="27" ht="18.75" customHeight="1" spans="1:11">
      <c r="A27" s="54" t="s">
        <v>271</v>
      </c>
      <c r="B27" s="55" t="s">
        <v>30</v>
      </c>
      <c r="C27" s="56">
        <v>695</v>
      </c>
      <c r="D27" s="74">
        <v>685</v>
      </c>
      <c r="E27" s="56"/>
      <c r="F27" s="56"/>
      <c r="G27" s="56"/>
      <c r="H27" s="56">
        <v>0</v>
      </c>
      <c r="I27" s="59">
        <f t="shared" si="0"/>
        <v>695</v>
      </c>
      <c r="J27" s="63">
        <v>23</v>
      </c>
      <c r="K27" s="46" t="str">
        <f t="shared" si="1"/>
        <v>Barry, Yasmine </v>
      </c>
    </row>
    <row r="28" ht="18.75" customHeight="1" spans="1:11">
      <c r="A28" s="54" t="s">
        <v>272</v>
      </c>
      <c r="B28" s="55" t="s">
        <v>20</v>
      </c>
      <c r="C28" s="56">
        <v>0</v>
      </c>
      <c r="D28" s="74">
        <v>685</v>
      </c>
      <c r="E28" s="56"/>
      <c r="F28" s="56"/>
      <c r="G28" s="56"/>
      <c r="H28" s="56">
        <v>0</v>
      </c>
      <c r="I28" s="59">
        <f t="shared" si="0"/>
        <v>685</v>
      </c>
      <c r="J28" s="63">
        <v>26</v>
      </c>
      <c r="K28" s="46" t="str">
        <f t="shared" si="1"/>
        <v>Mc Bride, Cherith </v>
      </c>
    </row>
    <row r="29" ht="18.75" customHeight="1" spans="1:11">
      <c r="A29" s="54" t="s">
        <v>273</v>
      </c>
      <c r="B29" s="55" t="s">
        <v>17</v>
      </c>
      <c r="C29" s="56">
        <v>660</v>
      </c>
      <c r="D29" s="74">
        <v>665</v>
      </c>
      <c r="E29" s="56"/>
      <c r="F29" s="56"/>
      <c r="G29" s="56"/>
      <c r="H29" s="56">
        <v>0</v>
      </c>
      <c r="I29" s="59">
        <f t="shared" si="0"/>
        <v>665</v>
      </c>
      <c r="J29" s="63">
        <v>27</v>
      </c>
      <c r="K29" s="46" t="str">
        <f t="shared" si="1"/>
        <v>Delaney, Leanne </v>
      </c>
    </row>
    <row r="30" ht="18.75" customHeight="1" spans="1:11">
      <c r="A30" s="54" t="s">
        <v>274</v>
      </c>
      <c r="B30" s="55" t="s">
        <v>20</v>
      </c>
      <c r="C30" s="59">
        <v>660</v>
      </c>
      <c r="D30" s="74">
        <v>640</v>
      </c>
      <c r="E30" s="56"/>
      <c r="F30" s="56"/>
      <c r="G30" s="56"/>
      <c r="H30" s="56">
        <v>0</v>
      </c>
      <c r="I30" s="59">
        <f t="shared" si="0"/>
        <v>660</v>
      </c>
      <c r="J30" s="64">
        <v>28</v>
      </c>
      <c r="K30" s="46" t="str">
        <f t="shared" si="1"/>
        <v>Cathcart, Elizabeth </v>
      </c>
    </row>
    <row r="31" ht="18.75" customHeight="1" spans="1:11">
      <c r="A31" s="75" t="s">
        <v>275</v>
      </c>
      <c r="B31" s="55" t="s">
        <v>17</v>
      </c>
      <c r="C31" s="56">
        <v>660</v>
      </c>
      <c r="D31" s="74">
        <v>650</v>
      </c>
      <c r="E31" s="56"/>
      <c r="F31" s="56"/>
      <c r="G31" s="56"/>
      <c r="H31" s="56">
        <v>0</v>
      </c>
      <c r="I31" s="59">
        <f t="shared" si="0"/>
        <v>660</v>
      </c>
      <c r="J31" s="63">
        <v>28</v>
      </c>
      <c r="K31" s="46" t="str">
        <f t="shared" si="1"/>
        <v>O'Rourke, Grainne </v>
      </c>
    </row>
    <row r="32" ht="18.75" customHeight="1" spans="1:11">
      <c r="A32" s="75" t="s">
        <v>276</v>
      </c>
      <c r="B32" s="55" t="s">
        <v>26</v>
      </c>
      <c r="C32" s="56">
        <v>0</v>
      </c>
      <c r="D32" s="74">
        <v>630</v>
      </c>
      <c r="E32" s="56"/>
      <c r="F32" s="56"/>
      <c r="G32" s="56"/>
      <c r="H32" s="56">
        <v>0</v>
      </c>
      <c r="I32" s="59">
        <f t="shared" si="0"/>
        <v>630</v>
      </c>
      <c r="J32" s="63">
        <v>30</v>
      </c>
      <c r="K32" s="46" t="str">
        <f t="shared" si="1"/>
        <v>Brady, Brielle </v>
      </c>
    </row>
  </sheetData>
  <mergeCells count="1">
    <mergeCell ref="A1:J1"/>
  </mergeCells>
  <printOptions gridLines="1"/>
  <pageMargins left="0.707638888888889" right="0.707638888888889" top="0.747916666666667" bottom="0.747916666666667" header="0.313888888888889" footer="0.313888888888889"/>
  <pageSetup paperSize="9" scale="7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B18-2014</vt:lpstr>
      <vt:lpstr>B18</vt:lpstr>
      <vt:lpstr>B15</vt:lpstr>
      <vt:lpstr>B15-2014</vt:lpstr>
      <vt:lpstr>B13</vt:lpstr>
      <vt:lpstr>B13-2014</vt:lpstr>
      <vt:lpstr>B11</vt:lpstr>
      <vt:lpstr>G18</vt:lpstr>
      <vt:lpstr>G18-2014</vt:lpstr>
      <vt:lpstr>G15</vt:lpstr>
      <vt:lpstr>G15-2014</vt:lpstr>
      <vt:lpstr>G13</vt:lpstr>
      <vt:lpstr>G13-2014</vt:lpstr>
      <vt:lpstr>G11</vt:lpstr>
      <vt:lpstr>Senior</vt:lpstr>
      <vt:lpstr>Vets</vt:lpstr>
      <vt:lpstr>Int Dis</vt:lpstr>
      <vt:lpstr>U21</vt:lpstr>
      <vt:lpstr>Points &amp; Equals formulas</vt:lpstr>
      <vt:lpstr>B18 old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Higgins</dc:creator>
  <cp:lastModifiedBy>user</cp:lastModifiedBy>
  <dcterms:created xsi:type="dcterms:W3CDTF">2013-11-26T18:45:00Z</dcterms:created>
  <cp:lastPrinted>2017-04-15T16:57:00Z</cp:lastPrinted>
  <dcterms:modified xsi:type="dcterms:W3CDTF">2018-09-19T10:22:45Z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1033-10.2.0.7456</vt:lpwstr>
  </property>
</Properties>
</file>